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EXPAND/Treasury Tunnels Project/Report/"/>
    </mc:Choice>
  </mc:AlternateContent>
  <xr:revisionPtr revIDLastSave="0" documentId="8_{42160892-348D-1641-BDA4-B0330B47B5D0}" xr6:coauthVersionLast="47" xr6:coauthVersionMax="47" xr10:uidLastSave="{00000000-0000-0000-0000-000000000000}"/>
  <bookViews>
    <workbookView xWindow="0" yWindow="460" windowWidth="57600" windowHeight="30340" xr2:uid="{279DB998-0C0F-4026-BD8E-8627441332ED}"/>
  </bookViews>
  <sheets>
    <sheet name="DEFINITIONReport" sheetId="2" r:id="rId1"/>
    <sheet name="_defntmp_" sheetId="1" state="hidden" r:id="rId2"/>
  </sheets>
  <definedNames>
    <definedName name="_xlnm.Print_Area" localSheetId="1">_defntmp_!$J:$V</definedName>
    <definedName name="_xlnm.Print_Area" localSheetId="0">DEFINITIONReport!$D:$P</definedName>
    <definedName name="_xlnm.Print_Titles" localSheetId="1">_defntmp_!$39:$48</definedName>
    <definedName name="_xlnm.Print_Titles" localSheetId="0">DEFINITIONReport!$3:$12</definedName>
    <definedName name="xlvar.CC" localSheetId="1">"032828"</definedName>
    <definedName name="xlvar.CC" localSheetId="0">"032828"</definedName>
    <definedName name="xlvar.CC.DESCR" localSheetId="1">"UNISA T&amp;L DLS GRANT 2020 SHIAO-LAN CHOU"</definedName>
    <definedName name="xlvar.CC.DESCR" localSheetId="0">"UNISA T&amp;L DLS GRANT 2020 SHIAO-LAN CHOU"</definedName>
    <definedName name="xlvar.CUR_ACLEDG" localSheetId="1">"21ADACT"</definedName>
    <definedName name="xlvar.CUR_ACLEDG" localSheetId="0">"21ADACT"</definedName>
    <definedName name="xlvar.CUR_BUDLEDG" localSheetId="1">"21ADBUW"</definedName>
    <definedName name="xlvar.CUR_BUDLEDG" localSheetId="0">"21ADBUW"</definedName>
    <definedName name="xlvar.PREV_ACTLEDG" localSheetId="1">"20ADACT"</definedName>
    <definedName name="xlvar.PREV_ACTLEDG" localSheetId="0">"20ADACT"</definedName>
    <definedName name="xlvar.PREV2_ACTLEDG" localSheetId="1">"19ADACT"</definedName>
    <definedName name="xlvar.PREV2_ACTLEDG" localSheetId="0">"19ADACT"</definedName>
    <definedName name="xlvar.THISMONTH" localSheetId="1">"12"</definedName>
    <definedName name="xlvar.THISMONTH" localSheetId="0">"12"</definedName>
    <definedName name="zzXLOne.ORIGINALDEFNSHEET" localSheetId="1">"\\cedata\FinanceOne11\fin1\Rel119\CI\software\custom\rts\XLOne\X502dAD.xlsxDefinition"</definedName>
    <definedName name="zzXLOne.ORIGINALDEFNSHEET" localSheetId="0">"\\cedata\FinanceOne11\fin1\Rel119\CI\software\custom\rts\XLOne\X502dAD.xlsxDefinition"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2" l="1"/>
  <c r="N54" i="2" s="1"/>
  <c r="O54" i="2"/>
  <c r="D40" i="2"/>
  <c r="E40" i="2"/>
  <c r="F40" i="2"/>
  <c r="H40" i="2"/>
  <c r="J40" i="2"/>
  <c r="P40" i="2" s="1"/>
  <c r="M40" i="2"/>
  <c r="N40" i="2" s="1"/>
  <c r="C37" i="2"/>
  <c r="J37" i="2"/>
  <c r="P37" i="2" s="1"/>
  <c r="O37" i="2"/>
  <c r="C38" i="2"/>
  <c r="J38" i="2"/>
  <c r="N38" i="2"/>
  <c r="O38" i="2"/>
  <c r="D35" i="2"/>
  <c r="D27" i="2"/>
  <c r="E27" i="2"/>
  <c r="F27" i="2"/>
  <c r="H27" i="2"/>
  <c r="H30" i="2" s="1"/>
  <c r="H45" i="2" s="1"/>
  <c r="H51" i="2" s="1"/>
  <c r="H55" i="2" s="1"/>
  <c r="M27" i="2"/>
  <c r="O27" i="2" s="1"/>
  <c r="C24" i="2"/>
  <c r="J24" i="2"/>
  <c r="N24" i="2"/>
  <c r="O24" i="2"/>
  <c r="C25" i="2"/>
  <c r="J25" i="2"/>
  <c r="P25" i="2" s="1"/>
  <c r="O25" i="2"/>
  <c r="D22" i="2"/>
  <c r="D19" i="2"/>
  <c r="E19" i="2"/>
  <c r="F19" i="2"/>
  <c r="H19" i="2"/>
  <c r="J19" i="2"/>
  <c r="N19" i="2" s="1"/>
  <c r="M19" i="2"/>
  <c r="O19" i="2" s="1"/>
  <c r="C17" i="2"/>
  <c r="J17" i="2"/>
  <c r="P17" i="2" s="1"/>
  <c r="O17" i="2"/>
  <c r="D15" i="2"/>
  <c r="B6" i="2"/>
  <c r="D6" i="2" s="1"/>
  <c r="E60" i="2"/>
  <c r="N62" i="2" s="1"/>
  <c r="P24" i="2" s="1"/>
  <c r="M49" i="2"/>
  <c r="H49" i="2"/>
  <c r="F49" i="2"/>
  <c r="E49" i="2"/>
  <c r="H43" i="2"/>
  <c r="F43" i="2"/>
  <c r="E43" i="2"/>
  <c r="M30" i="2"/>
  <c r="F30" i="2"/>
  <c r="F45" i="2" s="1"/>
  <c r="E30" i="2"/>
  <c r="C7" i="2"/>
  <c r="H11" i="2" s="1"/>
  <c r="K94" i="1"/>
  <c r="T97" i="1" s="1"/>
  <c r="U88" i="1"/>
  <c r="T88" i="1"/>
  <c r="P88" i="1"/>
  <c r="S80" i="1"/>
  <c r="P80" i="1"/>
  <c r="N80" i="1"/>
  <c r="N83" i="1" s="1"/>
  <c r="L80" i="1"/>
  <c r="L83" i="1" s="1"/>
  <c r="K80" i="1"/>
  <c r="K83" i="1" s="1"/>
  <c r="J80" i="1"/>
  <c r="U78" i="1"/>
  <c r="P78" i="1"/>
  <c r="P83" i="1" s="1"/>
  <c r="J76" i="1"/>
  <c r="L70" i="1"/>
  <c r="S67" i="1"/>
  <c r="U67" i="1" s="1"/>
  <c r="N67" i="1"/>
  <c r="N70" i="1" s="1"/>
  <c r="L67" i="1"/>
  <c r="K67" i="1"/>
  <c r="K70" i="1" s="1"/>
  <c r="J67" i="1"/>
  <c r="U65" i="1"/>
  <c r="P65" i="1"/>
  <c r="I65" i="1"/>
  <c r="J63" i="1"/>
  <c r="U55" i="1"/>
  <c r="S55" i="1"/>
  <c r="S58" i="1" s="1"/>
  <c r="N55" i="1"/>
  <c r="N58" i="1" s="1"/>
  <c r="L55" i="1"/>
  <c r="L58" i="1" s="1"/>
  <c r="L72" i="1" s="1"/>
  <c r="K55" i="1"/>
  <c r="K58" i="1" s="1"/>
  <c r="J55" i="1"/>
  <c r="U53" i="1"/>
  <c r="P53" i="1"/>
  <c r="T53" i="1" s="1"/>
  <c r="I53" i="1"/>
  <c r="J51" i="1"/>
  <c r="N47" i="1"/>
  <c r="I43" i="1"/>
  <c r="I46" i="1" s="1"/>
  <c r="H42" i="1"/>
  <c r="J42" i="1" s="1"/>
  <c r="N25" i="2" l="1"/>
  <c r="F51" i="2"/>
  <c r="F55" i="2" s="1"/>
  <c r="N17" i="2"/>
  <c r="N37" i="2"/>
  <c r="P38" i="2"/>
  <c r="P19" i="2"/>
  <c r="J27" i="2"/>
  <c r="O40" i="2"/>
  <c r="O30" i="2"/>
  <c r="O49" i="2"/>
  <c r="E45" i="2"/>
  <c r="E51" i="2" s="1"/>
  <c r="E55" i="2" s="1"/>
  <c r="J43" i="2"/>
  <c r="M43" i="2"/>
  <c r="C10" i="2"/>
  <c r="C8" i="2"/>
  <c r="N63" i="2"/>
  <c r="U58" i="1"/>
  <c r="K72" i="1"/>
  <c r="K85" i="1" s="1"/>
  <c r="K89" i="1" s="1"/>
  <c r="L47" i="1"/>
  <c r="I47" i="1"/>
  <c r="K47" i="1" s="1"/>
  <c r="L85" i="1"/>
  <c r="L89" i="1" s="1"/>
  <c r="N72" i="1"/>
  <c r="N85" i="1" s="1"/>
  <c r="N89" i="1" s="1"/>
  <c r="T78" i="1"/>
  <c r="S83" i="1"/>
  <c r="T96" i="1"/>
  <c r="V53" i="1" s="1"/>
  <c r="P67" i="1"/>
  <c r="T80" i="1"/>
  <c r="I44" i="1"/>
  <c r="P55" i="1"/>
  <c r="P58" i="1" s="1"/>
  <c r="T65" i="1"/>
  <c r="S70" i="1"/>
  <c r="S72" i="1" s="1"/>
  <c r="V78" i="1"/>
  <c r="U80" i="1"/>
  <c r="T67" i="1"/>
  <c r="P70" i="1"/>
  <c r="P27" i="2" l="1"/>
  <c r="N27" i="2"/>
  <c r="J30" i="2"/>
  <c r="N30" i="2" s="1"/>
  <c r="F11" i="2"/>
  <c r="C11" i="2"/>
  <c r="E11" i="2" s="1"/>
  <c r="J49" i="2"/>
  <c r="J45" i="2"/>
  <c r="P43" i="2"/>
  <c r="O43" i="2"/>
  <c r="N43" i="2"/>
  <c r="M45" i="2"/>
  <c r="T58" i="1"/>
  <c r="P72" i="1"/>
  <c r="V58" i="1"/>
  <c r="V72" i="1"/>
  <c r="U72" i="1"/>
  <c r="S85" i="1"/>
  <c r="V67" i="1"/>
  <c r="V70" i="1"/>
  <c r="U70" i="1"/>
  <c r="T70" i="1"/>
  <c r="T83" i="1"/>
  <c r="V83" i="1"/>
  <c r="U83" i="1"/>
  <c r="V80" i="1"/>
  <c r="V55" i="1"/>
  <c r="T55" i="1"/>
  <c r="V65" i="1"/>
  <c r="P30" i="2" l="1"/>
  <c r="M51" i="2"/>
  <c r="P45" i="2"/>
  <c r="O45" i="2"/>
  <c r="N49" i="2"/>
  <c r="P49" i="2"/>
  <c r="J51" i="2"/>
  <c r="N45" i="2"/>
  <c r="S89" i="1"/>
  <c r="U85" i="1"/>
  <c r="P85" i="1"/>
  <c r="T72" i="1"/>
  <c r="J55" i="2" l="1"/>
  <c r="N51" i="2"/>
  <c r="M55" i="2"/>
  <c r="P51" i="2"/>
  <c r="O51" i="2"/>
  <c r="U89" i="1"/>
  <c r="P89" i="1"/>
  <c r="T89" i="1" s="1"/>
  <c r="T85" i="1"/>
  <c r="V85" i="1"/>
  <c r="P55" i="2" l="1"/>
  <c r="O55" i="2"/>
  <c r="N55" i="2"/>
  <c r="V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Guster</author>
  </authors>
  <commentList>
    <comment ref="N11" authorId="0" shapeId="0" xr:uid="{B2519E83-19F4-40B9-86C9-A7B812F2F8CF}">
      <text>
        <r>
          <rPr>
            <b/>
            <sz val="8"/>
            <color indexed="81"/>
            <rFont val="Tahoma"/>
            <family val="2"/>
          </rPr>
          <t>Guide:</t>
        </r>
        <r>
          <rPr>
            <sz val="8"/>
            <color indexed="81"/>
            <rFont val="Tahoma"/>
            <family val="2"/>
          </rPr>
          <t xml:space="preserve">
Revenue Variance is Act - Bud
Expense Variance is Bud - Act</t>
        </r>
      </text>
    </comment>
    <comment ref="O11" authorId="0" shapeId="0" xr:uid="{B94C2089-D74D-4E65-8CC7-E116A2459F04}">
      <text>
        <r>
          <rPr>
            <b/>
            <sz val="8"/>
            <color indexed="81"/>
            <rFont val="Tahoma"/>
            <family val="2"/>
          </rPr>
          <t>Guide:</t>
        </r>
        <r>
          <rPr>
            <sz val="8"/>
            <color indexed="81"/>
            <rFont val="Tahoma"/>
            <family val="2"/>
          </rPr>
          <t xml:space="preserve">
Variance % = (Act - Bud)/ Bud</t>
        </r>
      </text>
    </comment>
    <comment ref="P11" authorId="0" shapeId="0" xr:uid="{CDB5B1BD-FEEE-48C2-9730-731AA715FC26}">
      <text>
        <r>
          <rPr>
            <b/>
            <sz val="8"/>
            <color indexed="81"/>
            <rFont val="Tahoma"/>
            <family val="2"/>
          </rPr>
          <t>Guide:</t>
        </r>
        <r>
          <rPr>
            <sz val="8"/>
            <color indexed="81"/>
            <rFont val="Tahoma"/>
            <family val="2"/>
          </rPr>
          <t xml:space="preserve">
Tick = Favourable but High.
Cross = Unfavourable.
Flat Arrow = within accepted Variance Parameters</t>
        </r>
      </text>
    </comment>
    <comment ref="E61" authorId="0" shapeId="0" xr:uid="{5138ABA9-7D84-4335-8C28-B07243F31FA8}">
      <text>
        <r>
          <rPr>
            <b/>
            <sz val="8"/>
            <color indexed="81"/>
            <rFont val="Tahoma"/>
            <family val="2"/>
          </rPr>
          <t>Guide:</t>
        </r>
        <r>
          <rPr>
            <sz val="8"/>
            <color indexed="81"/>
            <rFont val="Tahoma"/>
            <family val="2"/>
          </rPr>
          <t xml:space="preserve">
Tick = Favourable but High.
Cross = Unfavourable.
Flat Arrow = within accepted Variance Parameters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Guster</author>
  </authors>
  <commentList>
    <comment ref="T47" authorId="0" shapeId="0" xr:uid="{F656D549-64C8-4779-B003-EBD5622A8EE8}">
      <text>
        <r>
          <rPr>
            <b/>
            <sz val="8"/>
            <color indexed="81"/>
            <rFont val="Tahoma"/>
            <family val="2"/>
          </rPr>
          <t>Guide:</t>
        </r>
        <r>
          <rPr>
            <sz val="8"/>
            <color indexed="81"/>
            <rFont val="Tahoma"/>
            <family val="2"/>
          </rPr>
          <t xml:space="preserve">
Revenue Variance is Act - Bud
Expense Variance is Bud - Act</t>
        </r>
      </text>
    </comment>
    <comment ref="U47" authorId="0" shapeId="0" xr:uid="{952AA00F-C632-49D7-80A1-849035CDDA35}">
      <text>
        <r>
          <rPr>
            <b/>
            <sz val="8"/>
            <color indexed="81"/>
            <rFont val="Tahoma"/>
            <family val="2"/>
          </rPr>
          <t>Guide:</t>
        </r>
        <r>
          <rPr>
            <sz val="8"/>
            <color indexed="81"/>
            <rFont val="Tahoma"/>
            <family val="2"/>
          </rPr>
          <t xml:space="preserve">
Variance % = (Act - Bud)/ Bud</t>
        </r>
      </text>
    </comment>
    <comment ref="V47" authorId="0" shapeId="0" xr:uid="{CEFD7A50-F0D1-4105-9983-E6B7C70BB39C}">
      <text>
        <r>
          <rPr>
            <b/>
            <sz val="8"/>
            <color indexed="81"/>
            <rFont val="Tahoma"/>
            <family val="2"/>
          </rPr>
          <t>Guide:</t>
        </r>
        <r>
          <rPr>
            <sz val="8"/>
            <color indexed="81"/>
            <rFont val="Tahoma"/>
            <family val="2"/>
          </rPr>
          <t xml:space="preserve">
Tick = Favourable but High.
Cross = Unfavourable.
Flat Arrow = within accepted Variance Parameters</t>
        </r>
      </text>
    </comment>
    <comment ref="K95" authorId="0" shapeId="0" xr:uid="{386BD4BD-21C2-4174-9BF9-0354326531D8}">
      <text>
        <r>
          <rPr>
            <b/>
            <sz val="8"/>
            <color indexed="81"/>
            <rFont val="Tahoma"/>
            <family val="2"/>
          </rPr>
          <t>Guide:</t>
        </r>
        <r>
          <rPr>
            <sz val="8"/>
            <color indexed="81"/>
            <rFont val="Tahoma"/>
            <family val="2"/>
          </rPr>
          <t xml:space="preserve">
Tick = Favourable but High.
Cross = Unfavourable.
Flat Arrow = within accepted Variance Parameters</t>
        </r>
      </text>
    </comment>
  </commentList>
</comments>
</file>

<file path=xl/sharedStrings.xml><?xml version="1.0" encoding="utf-8"?>
<sst xmlns="http://schemas.openxmlformats.org/spreadsheetml/2006/main" count="598" uniqueCount="224">
  <si>
    <t>FORMAT XLONE REPORT</t>
  </si>
  <si>
    <t>REPORT SETTINGS</t>
  </si>
  <si>
    <t>Description:</t>
  </si>
  <si>
    <t>Whole of Life - AD Ledger</t>
  </si>
  <si>
    <t>Narration:</t>
  </si>
  <si>
    <t>Created By:</t>
  </si>
  <si>
    <t>Upgraded</t>
  </si>
  <si>
    <t>Destination:</t>
  </si>
  <si>
    <t>Allow Change=Y;Drilldown Mode=None;Eval Vars In Excel Formulas=N;Destination=AnotherSheet;Output Type=ExcelWorkbook;Sheet Name=x502d_{&amp;CC}_{&amp;CUR_ACLEDG};Display Gridlines=N;Display Row and Column Headings=Y;Display PageBreaks=N;Collapse Groups=N;Standard Report=N</t>
  </si>
  <si>
    <t>Publishing:</t>
  </si>
  <si>
    <t>File Title=Whole of Life - PG Ledger;Display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</si>
  <si>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</si>
  <si>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</si>
  <si>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</si>
  <si>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</si>
  <si>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</si>
  <si>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</si>
  <si>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</si>
  <si>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Field Dict Code</t>
  </si>
  <si>
    <t>List Values</t>
  </si>
  <si>
    <t>Variable 1:</t>
  </si>
  <si>
    <t>CC</t>
  </si>
  <si>
    <t>Cost Centre</t>
  </si>
  <si>
    <t>List;Y;Y;Y;Specified;200;-1</t>
  </si>
  <si>
    <t>List=TextBoxList;ChartComponent=AD;1;HideInactive=N;Display=Description</t>
  </si>
  <si>
    <t>Variable 2:</t>
  </si>
  <si>
    <t>THISMONTH</t>
  </si>
  <si>
    <t>Period</t>
  </si>
  <si>
    <t>AlphaNumeric;Y;Y;Y;Specified;200;-1</t>
  </si>
  <si>
    <t>{&amp;PRD.TO}</t>
  </si>
  <si>
    <t>Variable 3:</t>
  </si>
  <si>
    <t>CUR_ACLEDG</t>
  </si>
  <si>
    <t>Actual Year Ledger</t>
  </si>
  <si>
    <t>UpperCase;Y;Y;Y;Specified;200;-1</t>
  </si>
  <si>
    <t>{&amp;LEDGER_ADACT}</t>
  </si>
  <si>
    <t>Variable 4:</t>
  </si>
  <si>
    <t>PREV_ACTLEDG</t>
  </si>
  <si>
    <t>Previous Year Actual Ledger</t>
  </si>
  <si>
    <t>{&amp;LEDGER_ADACT-1}</t>
  </si>
  <si>
    <t>Variable 5:</t>
  </si>
  <si>
    <t>PREV2_ACTLEDG</t>
  </si>
  <si>
    <t>Current Yr-2 Year Actual Ledger</t>
  </si>
  <si>
    <t>{&amp;LEDGER_ADACT-2}</t>
  </si>
  <si>
    <t>Variable 6:</t>
  </si>
  <si>
    <t>CUR_BUDLEDG</t>
  </si>
  <si>
    <t>Budget Year Ledger</t>
  </si>
  <si>
    <t>{&amp;LEDGER_ADBUW}</t>
  </si>
  <si>
    <t>COLUMN DEFINITION</t>
  </si>
  <si>
    <t xml:space="preserve"> </t>
  </si>
  <si>
    <t>Name:</t>
  </si>
  <si>
    <t>ColumnDefn1</t>
  </si>
  <si>
    <t>Data Source:</t>
  </si>
  <si>
    <t>F1LDG.PeriodBalances</t>
  </si>
  <si>
    <t>Parameters:</t>
  </si>
  <si>
    <t>ChartName=AD</t>
  </si>
  <si>
    <t>Drilldown:</t>
  </si>
  <si>
    <t>Heading Start Row=1;Heading Rows=4;Offline Min Rows=50;SecAttLinks=False;CombOfflineShts=False;DD Link Cols Type=All</t>
  </si>
  <si>
    <t>Lookup 1</t>
  </si>
  <si>
    <t>Name=LookupM2desc;Data Source=F1MGT.SelnCodes;Lookup Link 1={GLF_SELN_TYPE_CTL.SELN_TYPE}~eq~MGTREP2;Lookup Link 2={GLF_SELN_CODE.SELN_CODE}~eq~[M2]</t>
  </si>
  <si>
    <t>Column Name:</t>
  </si>
  <si>
    <t>C1</t>
  </si>
  <si>
    <t>C2</t>
  </si>
  <si>
    <t>C3</t>
  </si>
  <si>
    <t>C6</t>
  </si>
  <si>
    <t>C7</t>
  </si>
  <si>
    <t>C8</t>
  </si>
  <si>
    <t>C9</t>
  </si>
  <si>
    <t>C10</t>
  </si>
  <si>
    <t>C11</t>
  </si>
  <si>
    <t>C12</t>
  </si>
  <si>
    <t>C19</t>
  </si>
  <si>
    <t>C20</t>
  </si>
  <si>
    <t>C21</t>
  </si>
  <si>
    <t>C22</t>
  </si>
  <si>
    <t>C23</t>
  </si>
  <si>
    <t>M2</t>
  </si>
  <si>
    <t>M2desc</t>
  </si>
  <si>
    <t>Action:</t>
  </si>
  <si>
    <t>UserDefined</t>
  </si>
  <si>
    <t>PeriodBalance</t>
  </si>
  <si>
    <t>Sum</t>
  </si>
  <si>
    <t>Display</t>
  </si>
  <si>
    <t>Lookup</t>
  </si>
  <si>
    <t>Field:</t>
  </si>
  <si>
    <t>F1Lpb_BalAmt1</t>
  </si>
  <si>
    <t>MGTREP2</t>
  </si>
  <si>
    <t>Display;GLF_SELN_CODE.FDESCR</t>
  </si>
  <si>
    <t>Details:</t>
  </si>
  <si>
    <t>Code</t>
  </si>
  <si>
    <t>Code - Description</t>
  </si>
  <si>
    <t>F1Ldg_LdgName = '{&amp;CUR_BUDLEDG}' AND F1Ldg_Period between ('0' AND '15')</t>
  </si>
  <si>
    <t>LookupM2desc</t>
  </si>
  <si>
    <t>Display:</t>
  </si>
  <si>
    <t>N</t>
  </si>
  <si>
    <t>Y</t>
  </si>
  <si>
    <t>Use Column=Y;Display Column=Y;Title=C1;Title same as Column Name=Y;Type=SameAsColumn;Display Format Type=DefaultForType;Display Width=100;Link Options=None;Total Line Type=None</t>
  </si>
  <si>
    <t>Use Column=Y;Display Column=Y;Title=C2;Title same as Column Name=Y;Type=SameAsColumn;Display Format Type=DefaultForType;Display Width=100;Link Options=None;Total Line Type=None</t>
  </si>
  <si>
    <t>Use Column=Y;Display Column=Y;Title=C3;Title same as Column Name=Y;Type=SameAsColumn;Display Format Type=DefaultForType;Display Width=100;Link Options=None;Total Line Type=None</t>
  </si>
  <si>
    <t>Use Column=Y;Display Column=Y;Title=C6;Title same as Column Name=Y;Type=SameAsColumn;Display Format Type=DefaultForType;Display Format=#,##0.00~sc~(#,##0.00);Display Width=100;Link Options=None;Total Line Type=None</t>
  </si>
  <si>
    <t>Use Column=Y;Display Column=Y;Title=C7;Title same as Column Name=Y;Type=SameAsColumn;Display Format Type=DefaultForType;Display Format=#,##0.00~sc~(#,##0.00);Display Width=100;Link Options=None;Total Line Type=None</t>
  </si>
  <si>
    <t>Use Column=Y;Display Column=Y;Title=C8;Title same as Column Name=Y;Type=SameAsColumn;Display Format Type=DefaultForType;Display Width=100;Link Options=None;Total Line Type=None</t>
  </si>
  <si>
    <t>Use Column=Y;Display Column=Y;Title=C9;Title same as Column Name=Y;Type=SameAsColumn;Display Format Type=DefaultForType;Display Format=#,##0.00~sc~(#,##0.00);Display Width=100;Link Options=None;Total Line Type=None</t>
  </si>
  <si>
    <t>Use Column=Y;Display Column=Y;Title=C10;Title same as Column Name=Y;Type=SameAsColumn;Display Format Type=DefaultForType;Display Width=100;Link Options=None;Total Line Type=None</t>
  </si>
  <si>
    <t>Use Column=Y;Display Column=Y;Title=C11;Title same as Column Name=Y;Type=SameAsColumn;Display Format Type=DefaultForType;Display Width=100;Link Options=None;Total Line Type=None</t>
  </si>
  <si>
    <t>Use Column=Y;Display Column=Y;Title=C12;Title same as Column Name=Y;Type=SameAsColumn;Display Format Type=DefaultForType;Display Width=100;Link Options=None;Total Line Type=None</t>
  </si>
  <si>
    <t>Use Column=Y;Display Column=Y;Title=C19;Title same as Column Name=Y;Type=SameAsColumn;Display Format Type=DefaultForType;Display Width=100;Link Options=None;Total Line Type=None</t>
  </si>
  <si>
    <t>Use Column=Y;Display Column=Y;Title=C20;Title same as Column Name=Y;Type=SameAsColumn;Display Format Type=DefaultForType;Display Format=#,##0.00~sc~(#,##0.00);Display Width=100;Link Options=None;Total Line Type=None</t>
  </si>
  <si>
    <t>Use Column=Y;Display Column=Y;Title=C21;Title same as Column Name=Y;Type=SameAsColumn;Display Format Type=DefaultForType;Display Width=100;Link Options=None;Total Line Type=None</t>
  </si>
  <si>
    <t>Use Column=Y;Display Column=Y;Title=C22;Title same as Column Name=Y;Type=SameAsColumn;Display Format Type=DefaultForType;Display Width=100;Link Options=None;Total Line Type=None</t>
  </si>
  <si>
    <t>Use Column=Y;Display Column=Y;Title=C23;Title same as Column Name=Y;Type=SameAsColumn;Display Format Type=DefaultForType;Display Width=100;Link Options=None;Total Line Type=None</t>
  </si>
  <si>
    <t>Use Column=Y;Display Column=Y;Title=M2;Title same as Column Name=Y;Type=SameAsColumn;Display Format Type=DefaultForType;Display Width=100;Link Options=None;Total Line Type=None</t>
  </si>
  <si>
    <t>Use Column=Y;Display Column=Y;Title=M2desc;Title same as Column Name=Y;Type=SameAsColumn;Display Format Type=DefaultForType;Display Width=100;Link Options=None;Total Line Type=None</t>
  </si>
  <si>
    <t>Ledger:</t>
  </si>
  <si>
    <t>{&amp;PREV2_ACTLEDG}</t>
  </si>
  <si>
    <t>{&amp;PREV_ACTLEDG}</t>
  </si>
  <si>
    <t>{&amp;CUR_ACLEDG}</t>
  </si>
  <si>
    <t>Period:</t>
  </si>
  <si>
    <t>0</t>
  </si>
  <si>
    <t>Period To:</t>
  </si>
  <si>
    <t>15</t>
  </si>
  <si>
    <t>{&amp;THISMONTH}</t>
  </si>
  <si>
    <t>ROW COMMANDS</t>
  </si>
  <si>
    <t>Updated on 15-Dec-2021 09:51:16 by user RANKINNW</t>
  </si>
  <si>
    <t>Command</t>
  </si>
  <si>
    <t>Details</t>
  </si>
  <si>
    <t>Selection</t>
  </si>
  <si>
    <t>Search</t>
  </si>
  <si>
    <t>Value (Fr)</t>
  </si>
  <si>
    <t>Value (To)</t>
  </si>
  <si>
    <t>h.*</t>
  </si>
  <si>
    <t>Status:</t>
  </si>
  <si>
    <t>SET</t>
  </si>
  <si>
    <t>Level 2</t>
  </si>
  <si>
    <t>Cost_Centre</t>
  </si>
  <si>
    <t>=</t>
  </si>
  <si>
    <t>{&amp;CC}</t>
  </si>
  <si>
    <t>Ledger</t>
  </si>
  <si>
    <t>AD</t>
  </si>
  <si>
    <t>The University of South Australia</t>
  </si>
  <si>
    <t>*</t>
  </si>
  <si>
    <t>LowLevel</t>
  </si>
  <si>
    <t>X502dAD Whole of Life Report - CC/M1/M2/Icode</t>
  </si>
  <si>
    <t>Cost Centre {&amp;CC}: {&amp;Cost_Centre_Description}</t>
  </si>
  <si>
    <t>Cur yr</t>
  </si>
  <si>
    <t>A</t>
  </si>
  <si>
    <t>Prev Yr</t>
  </si>
  <si>
    <t>Earliest Yr</t>
  </si>
  <si>
    <t>Actual
Total to Date
$</t>
  </si>
  <si>
    <t>Working Budget TOTAL
$</t>
  </si>
  <si>
    <t>Variance, Act vs Bud.
$</t>
  </si>
  <si>
    <t>Variance, Var$/ Bud.
%</t>
  </si>
  <si>
    <t>ü
ó
û</t>
  </si>
  <si>
    <t>M2 Description</t>
  </si>
  <si>
    <t>SIGN</t>
  </si>
  <si>
    <t>Credit</t>
  </si>
  <si>
    <t>All</t>
  </si>
  <si>
    <t>M1000</t>
  </si>
  <si>
    <t>Gross Operating Revenue</t>
  </si>
  <si>
    <t>REPEAT</t>
  </si>
  <si>
    <t>MGTREP2;N</t>
  </si>
  <si>
    <t>MGTREP1</t>
  </si>
  <si>
    <t>{&amp;MGTREP2}</t>
  </si>
  <si>
    <t>LIST</t>
  </si>
  <si>
    <t>{Item_Code};{Item_Code_Description}</t>
  </si>
  <si>
    <t>Item Code description</t>
  </si>
  <si>
    <t>REPEAT END</t>
  </si>
  <si>
    <t>Total Gross Operating Revenue</t>
  </si>
  <si>
    <t>Debit</t>
  </si>
  <si>
    <t>M1100</t>
  </si>
  <si>
    <t>Operating Expenses</t>
  </si>
  <si>
    <t>Total Operating Expenses</t>
  </si>
  <si>
    <t>Operating Result</t>
  </si>
  <si>
    <t>M1300</t>
  </si>
  <si>
    <t>Corporate Items</t>
  </si>
  <si>
    <t>like</t>
  </si>
  <si>
    <t>{ITEM_CATEGORY};{ITEM_CATEGORY_Description}</t>
  </si>
  <si>
    <t>Corp</t>
  </si>
  <si>
    <t>Total Corporate Items</t>
  </si>
  <si>
    <t>Net Result &amp; Net Margin</t>
  </si>
  <si>
    <t>ITEM_CATEGORY</t>
  </si>
  <si>
    <t>92000</t>
  </si>
  <si>
    <t>Opening Balance</t>
  </si>
  <si>
    <t>Closing Balance</t>
  </si>
  <si>
    <t>Run by {&amp;USER} on {&amp;DATE} at {&amp;TIME}</t>
  </si>
  <si>
    <t>Variance Legend</t>
  </si>
  <si>
    <t>Favourable but High
Within Variance Limits
Unfavourable</t>
  </si>
  <si>
    <t>Variance Parameters</t>
  </si>
  <si>
    <t>$ Amount &amp;</t>
  </si>
  <si>
    <t>Org</t>
  </si>
  <si>
    <t>Var%</t>
  </si>
  <si>
    <t>And/Or</t>
  </si>
  <si>
    <t>Var$</t>
  </si>
  <si>
    <t>Level</t>
  </si>
  <si>
    <t>% Amount</t>
  </si>
  <si>
    <t>Org1</t>
  </si>
  <si>
    <t>and</t>
  </si>
  <si>
    <t>Org2</t>
  </si>
  <si>
    <t>FinRep3</t>
  </si>
  <si>
    <t>FinRep4</t>
  </si>
  <si>
    <t>12</t>
  </si>
  <si>
    <t>Cost Centre 032828: UNISA T&amp;L DLS GRANT 2020 SHIAO-LAN CHOU</t>
  </si>
  <si>
    <t>21ADACT</t>
  </si>
  <si>
    <t>:REPEAT</t>
  </si>
  <si>
    <t>:*</t>
  </si>
  <si>
    <t>:LIST</t>
  </si>
  <si>
    <t>:REPEAT END</t>
  </si>
  <si>
    <t>M2060</t>
  </si>
  <si>
    <t>6645</t>
  </si>
  <si>
    <t>6645 - Inter-Academic Unit Research Support</t>
  </si>
  <si>
    <t>Internal Research Revenue</t>
  </si>
  <si>
    <t>M2090</t>
  </si>
  <si>
    <t>1895</t>
  </si>
  <si>
    <t>1895 - PD Funds Transfers</t>
  </si>
  <si>
    <t>Other Revenue</t>
  </si>
  <si>
    <t>6721</t>
  </si>
  <si>
    <t>6721 - Non-Research Internal Transfers</t>
  </si>
  <si>
    <t>M2105</t>
  </si>
  <si>
    <t>0625</t>
  </si>
  <si>
    <t>0625 - Casual Salaries - Non Acad</t>
  </si>
  <si>
    <t>Salaries &amp; Related Expenses</t>
  </si>
  <si>
    <t>0806</t>
  </si>
  <si>
    <t>0806 - Casual Salary O/costs (16.5%) - Non Acad</t>
  </si>
  <si>
    <t>Run by RANKINNW on 15-Dec-2021 at 09:51:26</t>
  </si>
  <si>
    <t>DefnSheetName=_defntmp_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</si>
</sst>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;[Red]\-&quot;$&quot;#,##0"/>
    <numFmt numFmtId="165" formatCode="#,##0;[Red]\(#,##0\)"/>
    <numFmt numFmtId="166" formatCode="0%;[Red]\(0%\)"/>
    <numFmt numFmtId="167" formatCode="#,##0;[Red]\(#,##0\);_-* &quot;-&quot;??_-"/>
    <numFmt numFmtId="168" formatCode="0.0%"/>
  </numFmts>
  <fonts count="29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color indexed="1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9"/>
      <name val="Arial"/>
      <family val="2"/>
    </font>
    <font>
      <b/>
      <sz val="9"/>
      <name val="Wingdings"/>
      <charset val="2"/>
    </font>
    <font>
      <b/>
      <u/>
      <sz val="8"/>
      <name val="Arial"/>
      <family val="2"/>
    </font>
    <font>
      <b/>
      <sz val="10"/>
      <color indexed="58"/>
      <name val="Arial"/>
      <family val="2"/>
    </font>
    <font>
      <b/>
      <sz val="12"/>
      <name val="Wingdings"/>
      <charset val="2"/>
    </font>
    <font>
      <sz val="9"/>
      <color indexed="18"/>
      <name val="Arial"/>
      <family val="2"/>
    </font>
    <font>
      <b/>
      <sz val="12"/>
      <color indexed="18"/>
      <name val="Wingdings"/>
      <charset val="2"/>
    </font>
    <font>
      <b/>
      <sz val="12"/>
      <color indexed="58"/>
      <name val="Arial"/>
      <family val="2"/>
    </font>
    <font>
      <sz val="12"/>
      <name val="MS Sans Serif"/>
      <family val="2"/>
    </font>
    <font>
      <sz val="9"/>
      <name val="Microsoft Sans Serif"/>
      <family val="2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Helv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gray06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3" fontId="28" fillId="0" borderId="0"/>
  </cellStyleXfs>
  <cellXfs count="114">
    <xf numFmtId="0" fontId="0" fillId="0" borderId="0" xfId="0"/>
    <xf numFmtId="0" fontId="2" fillId="20" borderId="1" xfId="0" applyFont="1" applyFill="1" applyBorder="1"/>
    <xf numFmtId="0" fontId="0" fillId="20" borderId="2" xfId="0" applyFill="1" applyBorder="1"/>
    <xf numFmtId="0" fontId="3" fillId="21" borderId="0" xfId="0" applyFont="1" applyFill="1"/>
    <xf numFmtId="0" fontId="4" fillId="21" borderId="0" xfId="0" applyFont="1" applyFill="1"/>
    <xf numFmtId="0" fontId="0" fillId="21" borderId="0" xfId="0" applyFill="1"/>
    <xf numFmtId="0" fontId="5" fillId="21" borderId="0" xfId="0" applyFont="1" applyFill="1"/>
    <xf numFmtId="0" fontId="3" fillId="22" borderId="0" xfId="0" applyFont="1" applyFill="1"/>
    <xf numFmtId="0" fontId="4" fillId="22" borderId="0" xfId="0" applyFont="1" applyFill="1"/>
    <xf numFmtId="0" fontId="0" fillId="22" borderId="0" xfId="0" applyFill="1"/>
    <xf numFmtId="0" fontId="5" fillId="22" borderId="0" xfId="0" applyFont="1" applyFill="1"/>
    <xf numFmtId="0" fontId="4" fillId="21" borderId="0" xfId="0" quotePrefix="1" applyFont="1" applyFill="1"/>
    <xf numFmtId="0" fontId="4" fillId="20" borderId="0" xfId="0" applyFont="1" applyFill="1"/>
    <xf numFmtId="0" fontId="5" fillId="20" borderId="0" xfId="0" applyFont="1" applyFill="1"/>
    <xf numFmtId="0" fontId="0" fillId="20" borderId="0" xfId="0" applyFill="1"/>
    <xf numFmtId="0" fontId="6" fillId="22" borderId="0" xfId="0" applyFont="1" applyFill="1"/>
    <xf numFmtId="0" fontId="0" fillId="0" borderId="0" xfId="0" quotePrefix="1" applyAlignment="1">
      <alignment horizontal="left"/>
    </xf>
    <xf numFmtId="0" fontId="0" fillId="23" borderId="0" xfId="0" applyFill="1"/>
    <xf numFmtId="0" fontId="6" fillId="22" borderId="0" xfId="0" applyFont="1" applyFill="1" applyAlignment="1">
      <alignment horizontal="left"/>
    </xf>
    <xf numFmtId="0" fontId="6" fillId="22" borderId="0" xfId="0" quotePrefix="1" applyFont="1" applyFill="1"/>
    <xf numFmtId="0" fontId="6" fillId="22" borderId="0" xfId="0" quotePrefix="1" applyFont="1" applyFill="1" applyAlignment="1">
      <alignment horizontal="left"/>
    </xf>
    <xf numFmtId="0" fontId="7" fillId="2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/>
    </xf>
    <xf numFmtId="0" fontId="0" fillId="23" borderId="0" xfId="0" applyFill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21" borderId="0" xfId="0" quotePrefix="1" applyFont="1" applyFill="1" applyAlignment="1">
      <alignment horizontal="center"/>
    </xf>
    <xf numFmtId="0" fontId="6" fillId="21" borderId="3" xfId="0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3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0" fontId="13" fillId="0" borderId="0" xfId="0" applyFont="1"/>
    <xf numFmtId="0" fontId="4" fillId="0" borderId="0" xfId="0" applyFont="1"/>
    <xf numFmtId="0" fontId="14" fillId="0" borderId="4" xfId="0" applyFont="1" applyBorder="1"/>
    <xf numFmtId="0" fontId="0" fillId="0" borderId="4" xfId="0" applyBorder="1"/>
    <xf numFmtId="0" fontId="4" fillId="22" borderId="0" xfId="0" quotePrefix="1" applyFont="1" applyFill="1" applyAlignment="1">
      <alignment horizontal="left"/>
    </xf>
    <xf numFmtId="0" fontId="2" fillId="0" borderId="5" xfId="0" applyFont="1" applyBorder="1"/>
    <xf numFmtId="0" fontId="15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/>
    <xf numFmtId="0" fontId="4" fillId="0" borderId="5" xfId="0" quotePrefix="1" applyFont="1" applyBorder="1" applyAlignment="1">
      <alignment horizontal="left"/>
    </xf>
    <xf numFmtId="0" fontId="0" fillId="0" borderId="2" xfId="0" applyBorder="1"/>
    <xf numFmtId="0" fontId="9" fillId="0" borderId="1" xfId="0" quotePrefix="1" applyFont="1" applyBorder="1" applyAlignment="1">
      <alignment horizontal="center" wrapText="1"/>
    </xf>
    <xf numFmtId="0" fontId="9" fillId="0" borderId="6" xfId="0" quotePrefix="1" applyFont="1" applyBorder="1" applyAlignment="1">
      <alignment horizontal="center" wrapText="1"/>
    </xf>
    <xf numFmtId="0" fontId="9" fillId="23" borderId="7" xfId="0" quotePrefix="1" applyFont="1" applyFill="1" applyBorder="1" applyAlignment="1">
      <alignment horizontal="center" wrapText="1"/>
    </xf>
    <xf numFmtId="0" fontId="9" fillId="23" borderId="2" xfId="0" quotePrefix="1" applyFont="1" applyFill="1" applyBorder="1" applyAlignment="1">
      <alignment horizontal="center" wrapText="1"/>
    </xf>
    <xf numFmtId="0" fontId="16" fillId="23" borderId="6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7" fillId="0" borderId="0" xfId="0" quotePrefix="1" applyFont="1" applyAlignment="1">
      <alignment horizontal="left"/>
    </xf>
    <xf numFmtId="0" fontId="10" fillId="22" borderId="0" xfId="0" quotePrefix="1" applyFont="1" applyFill="1" applyAlignment="1">
      <alignment horizontal="left"/>
    </xf>
    <xf numFmtId="0" fontId="10" fillId="22" borderId="0" xfId="0" applyFont="1" applyFill="1" applyAlignment="1">
      <alignment horizontal="left"/>
    </xf>
    <xf numFmtId="0" fontId="18" fillId="0" borderId="0" xfId="0" quotePrefix="1" applyFont="1" applyAlignment="1">
      <alignment horizontal="left"/>
    </xf>
    <xf numFmtId="0" fontId="4" fillId="22" borderId="0" xfId="0" applyFont="1" applyFill="1" applyAlignment="1">
      <alignment horizontal="left"/>
    </xf>
    <xf numFmtId="0" fontId="2" fillId="0" borderId="0" xfId="0" quotePrefix="1" applyFont="1" applyAlignment="1">
      <alignment horizontal="left"/>
    </xf>
    <xf numFmtId="9" fontId="13" fillId="0" borderId="0" xfId="1" applyFont="1" applyAlignment="1">
      <alignment horizontal="center"/>
    </xf>
    <xf numFmtId="0" fontId="19" fillId="23" borderId="0" xfId="0" quotePrefix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0" fillId="23" borderId="0" xfId="0" applyNumberFormat="1" applyFill="1"/>
    <xf numFmtId="0" fontId="10" fillId="24" borderId="0" xfId="0" applyFont="1" applyFill="1" applyAlignment="1">
      <alignment horizontal="left"/>
    </xf>
    <xf numFmtId="0" fontId="9" fillId="0" borderId="0" xfId="0" applyFont="1" applyAlignment="1">
      <alignment horizontal="left" indent="1"/>
    </xf>
    <xf numFmtId="165" fontId="20" fillId="23" borderId="0" xfId="0" applyNumberFormat="1" applyFont="1" applyFill="1"/>
    <xf numFmtId="166" fontId="13" fillId="23" borderId="0" xfId="1" applyNumberFormat="1" applyFont="1" applyFill="1"/>
    <xf numFmtId="0" fontId="21" fillId="23" borderId="0" xfId="0" quotePrefix="1" applyFont="1" applyFill="1" applyAlignment="1">
      <alignment horizontal="center"/>
    </xf>
    <xf numFmtId="0" fontId="9" fillId="0" borderId="0" xfId="0" quotePrefix="1" applyFont="1" applyAlignment="1">
      <alignment horizontal="left" indent="1"/>
    </xf>
    <xf numFmtId="165" fontId="0" fillId="0" borderId="2" xfId="0" applyNumberFormat="1" applyBorder="1"/>
    <xf numFmtId="165" fontId="0" fillId="23" borderId="2" xfId="0" applyNumberFormat="1" applyFill="1" applyBorder="1"/>
    <xf numFmtId="165" fontId="20" fillId="23" borderId="2" xfId="0" applyNumberFormat="1" applyFont="1" applyFill="1" applyBorder="1"/>
    <xf numFmtId="0" fontId="0" fillId="23" borderId="0" xfId="0" quotePrefix="1" applyFill="1" applyAlignment="1">
      <alignment horizontal="left"/>
    </xf>
    <xf numFmtId="0" fontId="18" fillId="0" borderId="0" xfId="0" applyFont="1" applyAlignment="1">
      <alignment horizontal="left"/>
    </xf>
    <xf numFmtId="165" fontId="13" fillId="23" borderId="0" xfId="0" applyNumberFormat="1" applyFont="1" applyFill="1"/>
    <xf numFmtId="165" fontId="13" fillId="23" borderId="2" xfId="0" applyNumberFormat="1" applyFont="1" applyFill="1" applyBorder="1"/>
    <xf numFmtId="165" fontId="2" fillId="0" borderId="8" xfId="0" applyNumberFormat="1" applyFont="1" applyBorder="1"/>
    <xf numFmtId="165" fontId="2" fillId="23" borderId="8" xfId="0" applyNumberFormat="1" applyFont="1" applyFill="1" applyBorder="1"/>
    <xf numFmtId="165" fontId="2" fillId="0" borderId="0" xfId="0" applyNumberFormat="1" applyFont="1"/>
    <xf numFmtId="165" fontId="20" fillId="23" borderId="8" xfId="0" applyNumberFormat="1" applyFont="1" applyFill="1" applyBorder="1"/>
    <xf numFmtId="0" fontId="22" fillId="0" borderId="0" xfId="0" applyFont="1" applyAlignment="1">
      <alignment horizontal="center"/>
    </xf>
    <xf numFmtId="167" fontId="0" fillId="0" borderId="0" xfId="0" applyNumberFormat="1"/>
    <xf numFmtId="167" fontId="0" fillId="23" borderId="0" xfId="0" applyNumberFormat="1" applyFill="1"/>
    <xf numFmtId="0" fontId="10" fillId="0" borderId="0" xfId="0" applyFont="1" applyAlignment="1">
      <alignment horizontal="left"/>
    </xf>
    <xf numFmtId="0" fontId="17" fillId="25" borderId="0" xfId="0" quotePrefix="1" applyFont="1" applyFill="1" applyAlignment="1">
      <alignment horizontal="left"/>
    </xf>
    <xf numFmtId="167" fontId="2" fillId="0" borderId="2" xfId="0" applyNumberFormat="1" applyFont="1" applyBorder="1"/>
    <xf numFmtId="167" fontId="2" fillId="23" borderId="2" xfId="0" applyNumberFormat="1" applyFont="1" applyFill="1" applyBorder="1"/>
    <xf numFmtId="0" fontId="22" fillId="0" borderId="0" xfId="0" quotePrefix="1" applyFont="1" applyAlignment="1">
      <alignment horizontal="center"/>
    </xf>
    <xf numFmtId="167" fontId="2" fillId="0" borderId="8" xfId="0" applyNumberFormat="1" applyFont="1" applyBorder="1"/>
    <xf numFmtId="167" fontId="2" fillId="23" borderId="8" xfId="0" applyNumberFormat="1" applyFont="1" applyFill="1" applyBorder="1"/>
    <xf numFmtId="0" fontId="4" fillId="22" borderId="0" xfId="0" quotePrefix="1" applyFont="1" applyFill="1"/>
    <xf numFmtId="0" fontId="2" fillId="0" borderId="0" xfId="0" applyFont="1"/>
    <xf numFmtId="0" fontId="6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16" fillId="23" borderId="7" xfId="0" quotePrefix="1" applyFont="1" applyFill="1" applyBorder="1" applyAlignment="1">
      <alignment horizontal="center" vertical="center" wrapText="1"/>
    </xf>
    <xf numFmtId="0" fontId="15" fillId="26" borderId="9" xfId="0" applyFont="1" applyFill="1" applyBorder="1"/>
    <xf numFmtId="0" fontId="25" fillId="26" borderId="10" xfId="0" applyFont="1" applyFill="1" applyBorder="1"/>
    <xf numFmtId="0" fontId="6" fillId="23" borderId="11" xfId="0" quotePrefix="1" applyFont="1" applyFill="1" applyBorder="1" applyAlignment="1">
      <alignment horizontal="left"/>
    </xf>
    <xf numFmtId="164" fontId="0" fillId="23" borderId="12" xfId="0" applyNumberFormat="1" applyFill="1" applyBorder="1"/>
    <xf numFmtId="0" fontId="23" fillId="0" borderId="0" xfId="0" quotePrefix="1" applyFont="1" applyAlignment="1">
      <alignment horizontal="right"/>
    </xf>
    <xf numFmtId="0" fontId="15" fillId="26" borderId="0" xfId="0" applyFont="1" applyFill="1" applyAlignment="1">
      <alignment horizontal="center"/>
    </xf>
    <xf numFmtId="0" fontId="6" fillId="23" borderId="13" xfId="0" applyFont="1" applyFill="1" applyBorder="1"/>
    <xf numFmtId="168" fontId="0" fillId="23" borderId="14" xfId="1" applyNumberFormat="1" applyFont="1" applyFill="1" applyBorder="1"/>
    <xf numFmtId="9" fontId="4" fillId="0" borderId="0" xfId="1" applyAlignment="1">
      <alignment horizontal="center"/>
    </xf>
    <xf numFmtId="3" fontId="0" fillId="0" borderId="0" xfId="0" applyNumberFormat="1" applyAlignment="1">
      <alignment horizontal="center"/>
    </xf>
    <xf numFmtId="0" fontId="0" fillId="27" borderId="0" xfId="0" applyFill="1" applyAlignment="1">
      <alignment horizontal="center"/>
    </xf>
    <xf numFmtId="9" fontId="0" fillId="27" borderId="0" xfId="0" applyNumberFormat="1" applyFill="1" applyAlignment="1">
      <alignment horizontal="center"/>
    </xf>
    <xf numFmtId="3" fontId="0" fillId="27" borderId="0" xfId="0" applyNumberFormat="1" applyFill="1" applyAlignment="1">
      <alignment horizontal="center"/>
    </xf>
    <xf numFmtId="0" fontId="6" fillId="21" borderId="3" xfId="0" quotePrefix="1" applyFont="1" applyFill="1" applyBorder="1" applyAlignment="1">
      <alignment horizontal="center"/>
    </xf>
  </cellXfs>
  <cellStyles count="21">
    <cellStyle name="20% - Accent1" xfId="2" builtinId="30" customBuiltin="1"/>
    <cellStyle name="20% - Accent2" xfId="5" builtinId="34" customBuiltin="1"/>
    <cellStyle name="20% - Accent3" xfId="8" builtinId="38" customBuiltin="1"/>
    <cellStyle name="20% - Accent4" xfId="11" builtinId="42" customBuiltin="1"/>
    <cellStyle name="20% - Accent5" xfId="14" builtinId="46" customBuiltin="1"/>
    <cellStyle name="20% - Accent6" xfId="17" builtinId="50" customBuiltin="1"/>
    <cellStyle name="40% - Accent1" xfId="3" builtinId="31" customBuiltin="1"/>
    <cellStyle name="40% - Accent2" xfId="6" builtinId="35" customBuiltin="1"/>
    <cellStyle name="40% - Accent3" xfId="9" builtinId="39" customBuiltin="1"/>
    <cellStyle name="40% - Accent4" xfId="12" builtinId="43" customBuiltin="1"/>
    <cellStyle name="40% - Accent5" xfId="15" builtinId="47" customBuiltin="1"/>
    <cellStyle name="40% - Accent6" xfId="18" builtinId="51" customBuiltin="1"/>
    <cellStyle name="60% - Accent1" xfId="4" builtinId="32" customBuiltin="1"/>
    <cellStyle name="60% - Accent2" xfId="7" builtinId="36" customBuiltin="1"/>
    <cellStyle name="60% - Accent3" xfId="10" builtinId="40" customBuiltin="1"/>
    <cellStyle name="60% - Accent4" xfId="13" builtinId="44" customBuiltin="1"/>
    <cellStyle name="60% - Accent5" xfId="16" builtinId="48" customBuiltin="1"/>
    <cellStyle name="60% - Accent6" xfId="19" builtinId="52" customBuiltin="1"/>
    <cellStyle name="gutter" xfId="20" xr:uid="{BAB205AD-8287-46A9-BC5D-1819C41E07FB}"/>
    <cellStyle name="Normal" xfId="0" builtinId="0"/>
    <cellStyle name="Percent" xfId="1" builtinId="5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491C-10F9-4AE5-9540-10DBD5D1DDDC}">
  <sheetPr>
    <pageSetUpPr fitToPage="1"/>
  </sheetPr>
  <dimension ref="A1:S108"/>
  <sheetViews>
    <sheetView showGridLines="0" tabSelected="1" topLeftCell="D3" zoomScale="88" workbookViewId="0">
      <selection activeCell="AD37" sqref="AD37"/>
    </sheetView>
  </sheetViews>
  <sheetFormatPr baseColWidth="10" defaultColWidth="8.83203125" defaultRowHeight="13" outlineLevelRow="1" outlineLevelCol="1"/>
  <cols>
    <col min="1" max="1" width="0" style="9" hidden="1" customWidth="1"/>
    <col min="2" max="2" width="0" hidden="1" customWidth="1"/>
    <col min="3" max="3" width="11.5" hidden="1" customWidth="1"/>
    <col min="4" max="4" width="38.6640625" customWidth="1"/>
    <col min="5" max="6" width="11.6640625" customWidth="1"/>
    <col min="7" max="7" width="1.6640625" customWidth="1"/>
    <col min="8" max="8" width="11.6640625" customWidth="1"/>
    <col min="9" max="9" width="1.6640625" customWidth="1"/>
    <col min="10" max="10" width="11.6640625" customWidth="1"/>
    <col min="11" max="11" width="1.6640625" customWidth="1"/>
    <col min="12" max="12" width="3.6640625" customWidth="1"/>
    <col min="13" max="13" width="10.6640625" customWidth="1"/>
    <col min="14" max="14" width="11.6640625" hidden="1" customWidth="1" outlineLevel="1"/>
    <col min="15" max="15" width="9.6640625" hidden="1" customWidth="1" outlineLevel="1"/>
    <col min="16" max="16" width="3.6640625" customWidth="1" collapsed="1"/>
    <col min="17" max="17" width="10.5" hidden="1" customWidth="1"/>
    <col min="18" max="18" width="18.83203125" hidden="1" customWidth="1"/>
  </cols>
  <sheetData>
    <row r="1" spans="1:18" s="2" customFormat="1" hidden="1">
      <c r="A1" s="1" t="s">
        <v>0</v>
      </c>
      <c r="B1" s="2" t="s">
        <v>223</v>
      </c>
    </row>
    <row r="2" spans="1:18" ht="12.75" hidden="1" customHeight="1">
      <c r="A2" s="15" t="s">
        <v>129</v>
      </c>
      <c r="B2" s="16" t="s">
        <v>130</v>
      </c>
      <c r="C2" s="17"/>
    </row>
    <row r="3" spans="1:18" ht="15" customHeight="1">
      <c r="A3" s="15" t="s">
        <v>131</v>
      </c>
      <c r="B3" t="s">
        <v>136</v>
      </c>
      <c r="C3" s="21" t="s">
        <v>137</v>
      </c>
      <c r="D3" s="22" t="s">
        <v>138</v>
      </c>
      <c r="H3" s="23"/>
      <c r="I3" s="23"/>
      <c r="J3" s="24"/>
      <c r="K3" s="23"/>
      <c r="N3" s="23"/>
    </row>
    <row r="4" spans="1:18" ht="15" customHeight="1">
      <c r="A4" s="15" t="s">
        <v>139</v>
      </c>
      <c r="B4" t="s">
        <v>140</v>
      </c>
      <c r="C4" s="25" t="s">
        <v>21</v>
      </c>
      <c r="D4" s="26" t="s">
        <v>141</v>
      </c>
      <c r="H4" s="27"/>
      <c r="I4" s="28"/>
      <c r="J4" s="28"/>
    </row>
    <row r="5" spans="1:18" ht="15" customHeight="1">
      <c r="A5" s="15" t="s">
        <v>139</v>
      </c>
      <c r="B5" s="29"/>
      <c r="C5" s="113" t="s">
        <v>199</v>
      </c>
      <c r="D5" s="31" t="s">
        <v>200</v>
      </c>
      <c r="H5" s="32"/>
      <c r="I5" s="32"/>
    </row>
    <row r="6" spans="1:18" ht="15" customHeight="1">
      <c r="A6" s="15" t="s">
        <v>139</v>
      </c>
      <c r="B6" t="str">
        <f>CHOOSE(C6,"January ","February ","March ","April ","May ","June ","July ","August ","September ","October ","November ","Decemeber ","December ","December ","December ")</f>
        <v xml:space="preserve">Decemeber </v>
      </c>
      <c r="C6" s="113" t="s">
        <v>199</v>
      </c>
      <c r="D6" s="33" t="str">
        <f>CONCATENATE("As at ",B6,C7)</f>
        <v>As at Decemeber 2021</v>
      </c>
      <c r="H6" s="32"/>
      <c r="I6" s="32"/>
      <c r="K6" s="34"/>
      <c r="N6" s="34"/>
    </row>
    <row r="7" spans="1:18" ht="12.75" customHeight="1" thickBot="1">
      <c r="A7" s="15" t="s">
        <v>139</v>
      </c>
      <c r="B7" s="35" t="s">
        <v>143</v>
      </c>
      <c r="C7" t="str">
        <f>+"20"&amp;LEFT(C9,2)</f>
        <v>2021</v>
      </c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8" ht="12.75" customHeight="1" thickTop="1">
      <c r="A8" s="15" t="s">
        <v>139</v>
      </c>
      <c r="C8">
        <f>+C6-C7</f>
        <v>-2009</v>
      </c>
      <c r="D8" s="33"/>
    </row>
    <row r="9" spans="1:18" ht="12.75" customHeight="1">
      <c r="A9" s="15" t="s">
        <v>139</v>
      </c>
      <c r="C9" s="38" t="s">
        <v>201</v>
      </c>
      <c r="E9" s="39"/>
      <c r="F9" s="39"/>
      <c r="G9" s="39"/>
      <c r="H9" s="40" t="s">
        <v>144</v>
      </c>
      <c r="I9" s="41"/>
      <c r="J9" s="41"/>
      <c r="K9" s="34"/>
      <c r="L9" s="42"/>
      <c r="M9" s="42"/>
      <c r="N9" s="42"/>
      <c r="O9" s="43"/>
      <c r="P9" s="34"/>
    </row>
    <row r="10" spans="1:18" ht="12.75" customHeight="1">
      <c r="A10" s="15" t="s">
        <v>139</v>
      </c>
      <c r="B10" s="35" t="s">
        <v>145</v>
      </c>
      <c r="C10">
        <f>+C7-1</f>
        <v>2020</v>
      </c>
      <c r="E10" s="28"/>
      <c r="F10" s="44"/>
      <c r="G10" s="35"/>
      <c r="H10" s="44"/>
      <c r="J10" s="45"/>
      <c r="M10" s="46"/>
      <c r="N10" s="47"/>
      <c r="O10" s="47"/>
      <c r="P10" s="47"/>
    </row>
    <row r="11" spans="1:18" ht="52">
      <c r="A11" s="15" t="s">
        <v>139</v>
      </c>
      <c r="B11" s="35" t="s">
        <v>146</v>
      </c>
      <c r="C11">
        <f>+C10-1</f>
        <v>2019</v>
      </c>
      <c r="E11" s="48" t="str">
        <f>+"Act "&amp;C11&amp;"
 $"</f>
        <v>Act 2019
 $</v>
      </c>
      <c r="F11" s="49" t="str">
        <f>+"Act "&amp;C10&amp;"
 $"</f>
        <v>Act 2020
 $</v>
      </c>
      <c r="H11" s="50" t="str">
        <f>+"Act YTD "&amp;C7&amp;"
 $"</f>
        <v>Act YTD 2021
 $</v>
      </c>
      <c r="J11" s="50" t="s">
        <v>147</v>
      </c>
      <c r="K11" s="34"/>
      <c r="M11" s="50" t="s">
        <v>148</v>
      </c>
      <c r="N11" s="51" t="s">
        <v>149</v>
      </c>
      <c r="O11" s="51" t="s">
        <v>150</v>
      </c>
      <c r="P11" s="52" t="s">
        <v>151</v>
      </c>
      <c r="Q11" s="53" t="s">
        <v>75</v>
      </c>
      <c r="R11" s="53" t="s">
        <v>152</v>
      </c>
    </row>
    <row r="12" spans="1:18" ht="12.75" customHeight="1">
      <c r="A12" s="15" t="s">
        <v>139</v>
      </c>
      <c r="D12" s="54"/>
      <c r="J12" s="17"/>
      <c r="M12" s="17"/>
      <c r="N12" s="17"/>
      <c r="O12" s="17"/>
      <c r="P12" s="17"/>
    </row>
    <row r="13" spans="1:18" ht="12.75" customHeight="1">
      <c r="A13" s="15" t="s">
        <v>153</v>
      </c>
      <c r="B13" s="55" t="s">
        <v>156</v>
      </c>
      <c r="C13" s="56"/>
      <c r="D13" s="57" t="s">
        <v>157</v>
      </c>
      <c r="J13" s="17"/>
      <c r="M13" s="17"/>
      <c r="N13" s="17"/>
      <c r="O13" s="17"/>
      <c r="P13" s="17"/>
    </row>
    <row r="14" spans="1:18" ht="12.75" customHeight="1">
      <c r="A14" s="15" t="s">
        <v>158</v>
      </c>
      <c r="D14" s="59"/>
      <c r="F14" s="60"/>
      <c r="G14" s="60"/>
      <c r="H14" s="60"/>
      <c r="J14" s="17"/>
      <c r="M14" s="17"/>
      <c r="N14" s="17"/>
      <c r="O14" s="17"/>
      <c r="P14" s="61"/>
    </row>
    <row r="15" spans="1:18" ht="12.75" customHeight="1">
      <c r="A15" s="15" t="s">
        <v>139</v>
      </c>
      <c r="B15" s="55"/>
      <c r="C15" t="s">
        <v>206</v>
      </c>
      <c r="D15" s="62" t="str">
        <f>Q17&amp;" "&amp;R17</f>
        <v>M2060 Internal Research Revenue</v>
      </c>
      <c r="F15" s="63"/>
      <c r="G15" s="63"/>
      <c r="H15" s="63"/>
      <c r="J15" s="17"/>
      <c r="K15" s="64"/>
      <c r="M15" s="17"/>
      <c r="N15" s="65"/>
      <c r="O15" s="65"/>
      <c r="P15" s="17"/>
    </row>
    <row r="16" spans="1:18" ht="12.75" customHeight="1">
      <c r="A16" s="15" t="s">
        <v>139</v>
      </c>
      <c r="D16" s="23"/>
      <c r="F16" s="60"/>
      <c r="G16" s="60"/>
      <c r="H16" s="60"/>
      <c r="J16" s="17"/>
      <c r="M16" s="65"/>
      <c r="N16" s="65"/>
      <c r="O16" s="65"/>
      <c r="P16" s="61"/>
    </row>
    <row r="17" spans="1:18" ht="12.75" customHeight="1">
      <c r="A17" s="15" t="s">
        <v>162</v>
      </c>
      <c r="B17" s="54" t="s">
        <v>207</v>
      </c>
      <c r="C17" s="66">
        <f>ROW(D17)</f>
        <v>17</v>
      </c>
      <c r="D17" s="67" t="s">
        <v>208</v>
      </c>
      <c r="E17" s="64">
        <v>0</v>
      </c>
      <c r="F17" s="64">
        <v>0</v>
      </c>
      <c r="G17" s="60"/>
      <c r="H17" s="64">
        <v>-4082</v>
      </c>
      <c r="J17" s="65">
        <f>SUM(E17:H17)</f>
        <v>-4082</v>
      </c>
      <c r="K17" s="64"/>
      <c r="L17" s="64"/>
      <c r="M17" s="65">
        <v>0</v>
      </c>
      <c r="N17" s="68">
        <f>+J17-M17</f>
        <v>-4082</v>
      </c>
      <c r="O17" s="69" t="str">
        <f>IF(M17=0,"",+N17/M17)</f>
        <v/>
      </c>
      <c r="P17" s="70" t="str">
        <f>IF(M17=0,IF(ABS(J17-M17)&lt;$N$62,"ó",IF(J17&gt;M17,"ü","û")),IF(OR(ABS((J17-M17)/M17)&lt;$N$63,ABS(J17-M17)&lt;$N$62),"ó",IF(J17&gt;M17,"ü","û")))</f>
        <v>ó</v>
      </c>
      <c r="Q17" t="s">
        <v>206</v>
      </c>
      <c r="R17" t="s">
        <v>209</v>
      </c>
    </row>
    <row r="18" spans="1:18" ht="12.75" customHeight="1">
      <c r="A18" s="15" t="s">
        <v>139</v>
      </c>
      <c r="B18" s="54"/>
      <c r="C18" s="54"/>
      <c r="E18" s="64"/>
      <c r="F18" s="64"/>
      <c r="H18" s="64"/>
      <c r="J18" s="65"/>
      <c r="K18" s="64"/>
      <c r="L18" s="64"/>
      <c r="M18" s="65"/>
      <c r="N18" s="65"/>
      <c r="O18" s="65"/>
      <c r="P18" s="17"/>
    </row>
    <row r="19" spans="1:18" ht="12.75" customHeight="1">
      <c r="A19" s="15" t="s">
        <v>139</v>
      </c>
      <c r="B19" s="54"/>
      <c r="C19" t="s">
        <v>206</v>
      </c>
      <c r="D19" s="71" t="str">
        <f>"Sub Total: "&amp;R17</f>
        <v>Sub Total: Internal Research Revenue</v>
      </c>
      <c r="E19" s="72">
        <f>SUBTOTAL(9,E16:E18)</f>
        <v>0</v>
      </c>
      <c r="F19" s="72">
        <f>SUBTOTAL(9,F16:F18)</f>
        <v>0</v>
      </c>
      <c r="G19" s="60"/>
      <c r="H19" s="72">
        <f>SUBTOTAL(9,H16:H18)</f>
        <v>-4082</v>
      </c>
      <c r="J19" s="73">
        <f>SUBTOTAL(9,J16:J18)</f>
        <v>-4082</v>
      </c>
      <c r="L19" s="64"/>
      <c r="M19" s="73">
        <f>SUBTOTAL(9,M16:M18)</f>
        <v>0</v>
      </c>
      <c r="N19" s="74">
        <f>+J19-M19</f>
        <v>-4082</v>
      </c>
      <c r="O19" s="69" t="str">
        <f>IF(M19=0,"",+N19/M19)</f>
        <v/>
      </c>
      <c r="P19" s="70" t="str">
        <f>IF(M19=0,IF(ABS(J19-M19)&lt;$N$62,"ó",IF(J19&gt;M19,"ü","û")),IF(OR(ABS((J19-M19)/M19)&lt;$N$63,ABS(J19-M19)&lt;$N$62),"ó",IF(J19&gt;M19,"ü","û")))</f>
        <v>ó</v>
      </c>
    </row>
    <row r="20" spans="1:18" ht="12.75" customHeight="1">
      <c r="A20" s="15" t="s">
        <v>165</v>
      </c>
      <c r="E20" s="64"/>
      <c r="F20" s="64"/>
      <c r="G20" s="63"/>
      <c r="H20" s="64"/>
      <c r="J20" s="65"/>
      <c r="K20" s="64"/>
      <c r="L20" s="64"/>
      <c r="M20" s="65"/>
      <c r="N20" s="65"/>
      <c r="O20" s="65"/>
      <c r="P20" s="75"/>
    </row>
    <row r="21" spans="1:18" ht="12.75" customHeight="1">
      <c r="A21" s="15" t="s">
        <v>202</v>
      </c>
      <c r="D21" s="59"/>
      <c r="F21" s="60"/>
      <c r="G21" s="60"/>
      <c r="H21" s="60"/>
      <c r="J21" s="17"/>
      <c r="M21" s="17"/>
      <c r="N21" s="17"/>
      <c r="O21" s="17"/>
      <c r="P21" s="61"/>
    </row>
    <row r="22" spans="1:18" ht="12.75" customHeight="1">
      <c r="A22" s="15" t="s">
        <v>203</v>
      </c>
      <c r="B22" s="55"/>
      <c r="C22" t="s">
        <v>210</v>
      </c>
      <c r="D22" s="62" t="str">
        <f>Q24&amp;" "&amp;R24</f>
        <v>M2090 Other Revenue</v>
      </c>
      <c r="F22" s="63"/>
      <c r="G22" s="63"/>
      <c r="H22" s="63"/>
      <c r="J22" s="17"/>
      <c r="K22" s="64"/>
      <c r="M22" s="17"/>
      <c r="N22" s="65"/>
      <c r="O22" s="65"/>
      <c r="P22" s="17"/>
    </row>
    <row r="23" spans="1:18" ht="12.75" customHeight="1">
      <c r="A23" s="15" t="s">
        <v>203</v>
      </c>
      <c r="D23" s="23"/>
      <c r="F23" s="60"/>
      <c r="G23" s="60"/>
      <c r="H23" s="60"/>
      <c r="J23" s="17"/>
      <c r="M23" s="65"/>
      <c r="N23" s="65"/>
      <c r="O23" s="65"/>
      <c r="P23" s="61"/>
    </row>
    <row r="24" spans="1:18" ht="12.75" customHeight="1">
      <c r="A24" s="15" t="s">
        <v>204</v>
      </c>
      <c r="B24" s="54" t="s">
        <v>211</v>
      </c>
      <c r="C24" s="66">
        <f>ROW(D24)</f>
        <v>24</v>
      </c>
      <c r="D24" s="67" t="s">
        <v>212</v>
      </c>
      <c r="E24" s="64">
        <v>0</v>
      </c>
      <c r="F24" s="64">
        <v>0</v>
      </c>
      <c r="G24" s="60"/>
      <c r="H24" s="64">
        <v>1500</v>
      </c>
      <c r="J24" s="65">
        <f>SUM(E24:H24)</f>
        <v>1500</v>
      </c>
      <c r="K24" s="64"/>
      <c r="L24" s="64"/>
      <c r="M24" s="65">
        <v>0</v>
      </c>
      <c r="N24" s="68">
        <f>+J24-M24</f>
        <v>1500</v>
      </c>
      <c r="O24" s="69" t="str">
        <f>IF(M24=0,"",+N24/M24)</f>
        <v/>
      </c>
      <c r="P24" s="70" t="str">
        <f>IF(M24=0,IF(ABS(J24-M24)&lt;$N$62,"ó",IF(J24&gt;M24,"ü","û")),IF(OR(ABS((J24-M24)/M24)&lt;$N$63,ABS(J24-M24)&lt;$N$62),"ó",IF(J24&gt;M24,"ü","û")))</f>
        <v>ó</v>
      </c>
      <c r="Q24" t="s">
        <v>210</v>
      </c>
      <c r="R24" t="s">
        <v>213</v>
      </c>
    </row>
    <row r="25" spans="1:18" ht="12.75" customHeight="1">
      <c r="A25" s="15" t="s">
        <v>204</v>
      </c>
      <c r="B25" s="54" t="s">
        <v>214</v>
      </c>
      <c r="C25" s="66">
        <f>ROW(D25)</f>
        <v>25</v>
      </c>
      <c r="D25" s="67" t="s">
        <v>215</v>
      </c>
      <c r="E25" s="64">
        <v>0</v>
      </c>
      <c r="F25" s="64">
        <v>3383.8</v>
      </c>
      <c r="G25" s="60"/>
      <c r="H25" s="64">
        <v>16616</v>
      </c>
      <c r="J25" s="65">
        <f>SUM(E25:H25)</f>
        <v>19999.8</v>
      </c>
      <c r="K25" s="64"/>
      <c r="L25" s="64"/>
      <c r="M25" s="65">
        <v>0</v>
      </c>
      <c r="N25" s="68">
        <f>+J25-M25</f>
        <v>19999.8</v>
      </c>
      <c r="O25" s="69" t="str">
        <f>IF(M25=0,"",+N25/M25)</f>
        <v/>
      </c>
      <c r="P25" s="70" t="str">
        <f>IF(M25=0,IF(ABS(J25-M25)&lt;$N$62,"ó",IF(J25&gt;M25,"ü","û")),IF(OR(ABS((J25-M25)/M25)&lt;$N$63,ABS(J25-M25)&lt;$N$62),"ó",IF(J25&gt;M25,"ü","û")))</f>
        <v>ü</v>
      </c>
      <c r="Q25" t="s">
        <v>210</v>
      </c>
      <c r="R25" t="s">
        <v>213</v>
      </c>
    </row>
    <row r="26" spans="1:18" ht="12.75" customHeight="1">
      <c r="A26" s="15" t="s">
        <v>203</v>
      </c>
      <c r="B26" s="54"/>
      <c r="C26" s="54"/>
      <c r="E26" s="64"/>
      <c r="F26" s="64"/>
      <c r="H26" s="64"/>
      <c r="J26" s="65"/>
      <c r="K26" s="64"/>
      <c r="L26" s="64"/>
      <c r="M26" s="65"/>
      <c r="N26" s="65"/>
      <c r="O26" s="65"/>
      <c r="P26" s="17"/>
    </row>
    <row r="27" spans="1:18" ht="12.75" customHeight="1">
      <c r="A27" s="15" t="s">
        <v>203</v>
      </c>
      <c r="B27" s="54"/>
      <c r="C27" t="s">
        <v>210</v>
      </c>
      <c r="D27" s="71" t="str">
        <f>"Sub Total: "&amp;R24</f>
        <v>Sub Total: Other Revenue</v>
      </c>
      <c r="E27" s="72">
        <f>SUBTOTAL(9,E23:E26)</f>
        <v>0</v>
      </c>
      <c r="F27" s="72">
        <f>SUBTOTAL(9,F23:F26)</f>
        <v>3383.8</v>
      </c>
      <c r="G27" s="60"/>
      <c r="H27" s="72">
        <f>SUBTOTAL(9,H23:H26)</f>
        <v>18116</v>
      </c>
      <c r="J27" s="73">
        <f>SUBTOTAL(9,J23:J26)</f>
        <v>21499.8</v>
      </c>
      <c r="L27" s="64"/>
      <c r="M27" s="73">
        <f>SUBTOTAL(9,M23:M26)</f>
        <v>0</v>
      </c>
      <c r="N27" s="74">
        <f>+J27-M27</f>
        <v>21499.8</v>
      </c>
      <c r="O27" s="69" t="str">
        <f>IF(M27=0,"",+N27/M27)</f>
        <v/>
      </c>
      <c r="P27" s="70" t="str">
        <f>IF(M27=0,IF(ABS(J27-M27)&lt;$N$62,"ó",IF(J27&gt;M27,"ü","û")),IF(OR(ABS((J27-M27)/M27)&lt;$N$63,ABS(J27-M27)&lt;$N$62),"ó",IF(J27&gt;M27,"ü","û")))</f>
        <v>ü</v>
      </c>
    </row>
    <row r="28" spans="1:18" ht="12.75" customHeight="1">
      <c r="A28" s="15" t="s">
        <v>205</v>
      </c>
      <c r="E28" s="64"/>
      <c r="F28" s="64"/>
      <c r="G28" s="63"/>
      <c r="H28" s="64"/>
      <c r="J28" s="65"/>
      <c r="K28" s="64"/>
      <c r="L28" s="64"/>
      <c r="M28" s="65"/>
      <c r="N28" s="65"/>
      <c r="O28" s="65"/>
      <c r="P28" s="75"/>
    </row>
    <row r="29" spans="1:18" ht="12.75" customHeight="1">
      <c r="A29" s="15" t="s">
        <v>139</v>
      </c>
      <c r="E29" s="64"/>
      <c r="F29" s="64"/>
      <c r="G29" s="60"/>
      <c r="H29" s="64"/>
      <c r="J29" s="65"/>
      <c r="L29" s="64"/>
      <c r="M29" s="65"/>
      <c r="N29" s="65"/>
      <c r="O29" s="65"/>
      <c r="P29" s="61"/>
    </row>
    <row r="30" spans="1:18" ht="12.75" customHeight="1">
      <c r="A30" s="15" t="s">
        <v>139</v>
      </c>
      <c r="D30" s="57" t="s">
        <v>166</v>
      </c>
      <c r="E30" s="72">
        <f>SUBTOTAL(9,E13:E29)</f>
        <v>0</v>
      </c>
      <c r="F30" s="72">
        <f>SUBTOTAL(9,F13:F29)</f>
        <v>3383.8</v>
      </c>
      <c r="G30" s="60"/>
      <c r="H30" s="72">
        <f>SUBTOTAL(9,H13:H29)</f>
        <v>14034</v>
      </c>
      <c r="J30" s="73">
        <f>SUBTOTAL(9,J13:J29)</f>
        <v>17417.8</v>
      </c>
      <c r="L30" s="64"/>
      <c r="M30" s="73">
        <f>SUBTOTAL(9,M13:M29)</f>
        <v>0</v>
      </c>
      <c r="N30" s="74">
        <f>+J30-M30</f>
        <v>17417.8</v>
      </c>
      <c r="O30" s="69" t="str">
        <f>IF(M30=0,"",+N30/M30)</f>
        <v/>
      </c>
      <c r="P30" s="70" t="str">
        <f>IF(M30=0,IF(ABS(J30-M30)&lt;$N$62,"ó",IF(J30&gt;M30,"ü","û")),IF(OR(ABS((J30-M30)/M30)&lt;$N$63,ABS(J30-M30)&lt;$N$62),"ó",IF(J30&gt;M30,"ü","û")))</f>
        <v>ü</v>
      </c>
    </row>
    <row r="31" spans="1:18" ht="12.75" customHeight="1">
      <c r="A31" s="15" t="s">
        <v>139</v>
      </c>
      <c r="G31" s="60"/>
      <c r="J31" s="17"/>
      <c r="M31" s="17"/>
      <c r="N31" s="65"/>
      <c r="O31" s="65"/>
      <c r="P31" s="61"/>
    </row>
    <row r="32" spans="1:18" ht="12.75" customHeight="1">
      <c r="A32" s="15" t="s">
        <v>139</v>
      </c>
      <c r="D32" s="54"/>
      <c r="J32" s="17"/>
      <c r="M32" s="17"/>
      <c r="N32" s="17"/>
      <c r="O32" s="17"/>
      <c r="P32" s="17"/>
    </row>
    <row r="33" spans="1:18" ht="12.75" customHeight="1">
      <c r="A33" s="15" t="s">
        <v>153</v>
      </c>
      <c r="B33" s="55" t="s">
        <v>168</v>
      </c>
      <c r="C33" s="56"/>
      <c r="D33" s="76" t="s">
        <v>169</v>
      </c>
      <c r="J33" s="17"/>
      <c r="M33" s="17"/>
      <c r="N33" s="17"/>
      <c r="O33" s="17"/>
      <c r="P33" s="17"/>
    </row>
    <row r="34" spans="1:18" ht="12.75" customHeight="1">
      <c r="A34" s="15" t="s">
        <v>158</v>
      </c>
      <c r="D34" s="59"/>
      <c r="G34" s="60"/>
      <c r="J34" s="17"/>
      <c r="M34" s="17"/>
      <c r="N34" s="17"/>
      <c r="O34" s="17"/>
      <c r="P34" s="61"/>
    </row>
    <row r="35" spans="1:18" ht="12.75" customHeight="1">
      <c r="A35" s="15" t="s">
        <v>139</v>
      </c>
      <c r="B35" s="55"/>
      <c r="C35" t="s">
        <v>216</v>
      </c>
      <c r="D35" s="62" t="str">
        <f>Q37&amp;" "&amp;R37</f>
        <v>M2105 Salaries &amp; Related Expenses</v>
      </c>
      <c r="G35" s="63"/>
      <c r="J35" s="17"/>
      <c r="K35" s="64"/>
      <c r="M35" s="17"/>
      <c r="N35" s="65"/>
      <c r="O35" s="65"/>
      <c r="P35" s="75"/>
    </row>
    <row r="36" spans="1:18" ht="12.75" customHeight="1">
      <c r="A36" s="15" t="s">
        <v>139</v>
      </c>
      <c r="D36" s="23"/>
      <c r="G36" s="60"/>
      <c r="J36" s="17"/>
      <c r="M36" s="17"/>
      <c r="N36" s="65"/>
      <c r="O36" s="65"/>
      <c r="P36" s="61"/>
    </row>
    <row r="37" spans="1:18" ht="12.75" customHeight="1">
      <c r="A37" s="15" t="s">
        <v>162</v>
      </c>
      <c r="B37" s="54" t="s">
        <v>217</v>
      </c>
      <c r="C37" s="66">
        <f>ROW(D37)</f>
        <v>37</v>
      </c>
      <c r="D37" s="71" t="s">
        <v>218</v>
      </c>
      <c r="E37" s="64">
        <v>0</v>
      </c>
      <c r="F37" s="64">
        <v>2904.55</v>
      </c>
      <c r="G37" s="60"/>
      <c r="H37" s="64">
        <v>12046.44</v>
      </c>
      <c r="J37" s="65">
        <f>SUM(E37:H37)</f>
        <v>14950.990000000002</v>
      </c>
      <c r="K37" s="64"/>
      <c r="L37" s="64"/>
      <c r="M37" s="65">
        <v>0</v>
      </c>
      <c r="N37" s="77">
        <f>+M37-J37</f>
        <v>-14950.990000000002</v>
      </c>
      <c r="O37" s="69" t="str">
        <f>IF(M37=0,"",+N37/M37)</f>
        <v/>
      </c>
      <c r="P37" s="61" t="str">
        <f>IF(M37=0,IF(ABS(J37-M37)&lt;$N$62,"ó",IF(J37&gt;M37,"ü","û")),IF(OR(ABS((J37-M37)/M37)&lt;$N$63,ABS(J37-M37)&lt;$N$62),"ó",IF(J37&gt;M37,"ü","û")))</f>
        <v>ü</v>
      </c>
      <c r="Q37" t="s">
        <v>216</v>
      </c>
      <c r="R37" t="s">
        <v>219</v>
      </c>
    </row>
    <row r="38" spans="1:18" ht="12.75" customHeight="1">
      <c r="A38" s="15" t="s">
        <v>162</v>
      </c>
      <c r="B38" s="54" t="s">
        <v>220</v>
      </c>
      <c r="C38" s="66">
        <f>ROW(D38)</f>
        <v>38</v>
      </c>
      <c r="D38" s="71" t="s">
        <v>221</v>
      </c>
      <c r="E38" s="64">
        <v>0</v>
      </c>
      <c r="F38" s="64">
        <v>479.25</v>
      </c>
      <c r="G38" s="60"/>
      <c r="H38" s="64">
        <v>1987.58</v>
      </c>
      <c r="J38" s="65">
        <f>SUM(E38:H38)</f>
        <v>2466.83</v>
      </c>
      <c r="K38" s="64"/>
      <c r="L38" s="64"/>
      <c r="M38" s="65">
        <v>0</v>
      </c>
      <c r="N38" s="77">
        <f>+M38-J38</f>
        <v>-2466.83</v>
      </c>
      <c r="O38" s="69" t="str">
        <f>IF(M38=0,"",+N38/M38)</f>
        <v/>
      </c>
      <c r="P38" s="61" t="str">
        <f>IF(M38=0,IF(ABS(J38-M38)&lt;$N$62,"ó",IF(J38&gt;M38,"ü","û")),IF(OR(ABS((J38-M38)/M38)&lt;$N$63,ABS(J38-M38)&lt;$N$62),"ó",IF(J38&gt;M38,"ü","û")))</f>
        <v>ó</v>
      </c>
      <c r="Q38" t="s">
        <v>216</v>
      </c>
      <c r="R38" t="s">
        <v>219</v>
      </c>
    </row>
    <row r="39" spans="1:18" ht="12.75" customHeight="1">
      <c r="A39" s="15" t="s">
        <v>139</v>
      </c>
      <c r="B39" s="54"/>
      <c r="C39" s="54"/>
      <c r="E39" s="64"/>
      <c r="F39" s="64"/>
      <c r="H39" s="64"/>
      <c r="J39" s="65"/>
      <c r="K39" s="64"/>
      <c r="L39" s="64"/>
      <c r="M39" s="65"/>
      <c r="N39" s="65"/>
      <c r="O39" s="65"/>
      <c r="P39" s="17"/>
    </row>
    <row r="40" spans="1:18" ht="12.75" customHeight="1">
      <c r="A40" s="15" t="s">
        <v>139</v>
      </c>
      <c r="B40" s="54"/>
      <c r="C40" t="s">
        <v>216</v>
      </c>
      <c r="D40" s="71" t="str">
        <f>"Sub Total: "&amp;R37</f>
        <v>Sub Total: Salaries &amp; Related Expenses</v>
      </c>
      <c r="E40" s="72">
        <f>SUBTOTAL(9,E36:E39)</f>
        <v>0</v>
      </c>
      <c r="F40" s="72">
        <f>SUBTOTAL(9,F36:F39)</f>
        <v>3383.8</v>
      </c>
      <c r="G40" s="60"/>
      <c r="H40" s="72">
        <f>SUBTOTAL(9,H36:H39)</f>
        <v>14034.02</v>
      </c>
      <c r="J40" s="73">
        <f>SUBTOTAL(9,J36:J39)</f>
        <v>17417.82</v>
      </c>
      <c r="L40" s="64"/>
      <c r="M40" s="73">
        <f>SUBTOTAL(9,M36:M39)</f>
        <v>0</v>
      </c>
      <c r="N40" s="78">
        <f>+M40-J40</f>
        <v>-17417.82</v>
      </c>
      <c r="O40" s="69" t="str">
        <f>IF(M40=0,"",+N40/M40)</f>
        <v/>
      </c>
      <c r="P40" s="61" t="str">
        <f>IF(M40=0,IF(ABS(J40-M40)&lt;$N$62,"ó",IF(J40&gt;M40,"ü","û")),IF(OR(ABS((J40-M40)/M40)&lt;$N$63,ABS(J40-M40)&lt;$N$62),"ó",IF(J40&gt;M40,"ü","û")))</f>
        <v>ü</v>
      </c>
    </row>
    <row r="41" spans="1:18" ht="12.75" customHeight="1">
      <c r="A41" s="15" t="s">
        <v>165</v>
      </c>
      <c r="E41" s="64"/>
      <c r="F41" s="64"/>
      <c r="G41" s="63"/>
      <c r="H41" s="64"/>
      <c r="J41" s="65"/>
      <c r="K41" s="64"/>
      <c r="L41" s="64"/>
      <c r="M41" s="65"/>
      <c r="N41" s="65"/>
      <c r="O41" s="65"/>
      <c r="P41" s="17"/>
    </row>
    <row r="42" spans="1:18" ht="12.75" customHeight="1">
      <c r="A42" s="15" t="s">
        <v>139</v>
      </c>
      <c r="E42" s="64"/>
      <c r="F42" s="64"/>
      <c r="G42" s="60"/>
      <c r="H42" s="64"/>
      <c r="J42" s="65"/>
      <c r="L42" s="64"/>
      <c r="M42" s="65"/>
      <c r="N42" s="65"/>
      <c r="O42" s="65"/>
      <c r="P42" s="61"/>
    </row>
    <row r="43" spans="1:18" ht="12.75" customHeight="1">
      <c r="A43" s="15" t="s">
        <v>139</v>
      </c>
      <c r="D43" s="57" t="s">
        <v>170</v>
      </c>
      <c r="E43" s="72">
        <f>SUBTOTAL(9,E33:E42)</f>
        <v>0</v>
      </c>
      <c r="F43" s="72">
        <f>SUBTOTAL(9,F33:F42)</f>
        <v>3383.8</v>
      </c>
      <c r="G43" s="60"/>
      <c r="H43" s="72">
        <f>SUBTOTAL(9,H33:H42)</f>
        <v>14034.02</v>
      </c>
      <c r="J43" s="73">
        <f>SUBTOTAL(9,J33:J42)</f>
        <v>17417.82</v>
      </c>
      <c r="L43" s="64"/>
      <c r="M43" s="73">
        <f>SUBTOTAL(9,M33:M42)</f>
        <v>0</v>
      </c>
      <c r="N43" s="78">
        <f>+M43-J43</f>
        <v>-17417.82</v>
      </c>
      <c r="O43" s="69" t="str">
        <f>IF(M43=0,"",+N43/M43)</f>
        <v/>
      </c>
      <c r="P43" s="61" t="str">
        <f>IF(M43=0,IF(ABS(J43-M43)&lt;$N$62,"ó",IF(J43&gt;M43,"ü","û")),IF(OR(ABS((J43-M43)/M43)&lt;$N$63,ABS(J43-M43)&lt;$N$62),"ó",IF(J43&gt;M43,"ü","û")))</f>
        <v>ü</v>
      </c>
    </row>
    <row r="44" spans="1:18" ht="12.75" customHeight="1">
      <c r="A44" s="15" t="s">
        <v>139</v>
      </c>
      <c r="J44" s="17"/>
      <c r="M44" s="17"/>
      <c r="N44" s="17"/>
      <c r="O44" s="17"/>
      <c r="P44" s="17"/>
    </row>
    <row r="45" spans="1:18" ht="12.75" customHeight="1" thickBot="1">
      <c r="A45" s="15" t="s">
        <v>139</v>
      </c>
      <c r="D45" s="57" t="s">
        <v>171</v>
      </c>
      <c r="E45" s="79">
        <f>+E30-E43</f>
        <v>0</v>
      </c>
      <c r="F45" s="79">
        <f>+F30-F43</f>
        <v>0</v>
      </c>
      <c r="G45" s="60"/>
      <c r="H45" s="79">
        <f>+H30-H43</f>
        <v>-2.0000000000436557E-2</v>
      </c>
      <c r="J45" s="80">
        <f>+J30-J43</f>
        <v>-2.0000000000436557E-2</v>
      </c>
      <c r="L45" s="81"/>
      <c r="M45" s="80">
        <f>+M30-M43</f>
        <v>0</v>
      </c>
      <c r="N45" s="82">
        <f>+J45-M45</f>
        <v>-2.0000000000436557E-2</v>
      </c>
      <c r="O45" s="69" t="str">
        <f>IF(M45=0,"",+N45/M45)</f>
        <v/>
      </c>
      <c r="P45" s="70" t="str">
        <f>IF(M45=0,IF(ABS(J45-M45)&lt;$N$62,"ó",IF(J45&gt;M45,"ü","û")),IF(OR(ABS((J45-M45)/M45)&lt;$N$63,ABS(J45-M45)&lt;$N$62),"ó",IF(J45&gt;M45,"ü","û")))</f>
        <v>ó</v>
      </c>
    </row>
    <row r="46" spans="1:18" ht="12.75" customHeight="1" thickTop="1">
      <c r="A46" s="15" t="s">
        <v>139</v>
      </c>
      <c r="J46" s="17"/>
      <c r="M46" s="17"/>
      <c r="N46" s="17"/>
      <c r="O46" s="17"/>
      <c r="P46" s="17"/>
    </row>
    <row r="47" spans="1:18" ht="12.75" customHeight="1">
      <c r="A47" s="18" t="s">
        <v>153</v>
      </c>
      <c r="B47" s="55" t="s">
        <v>172</v>
      </c>
      <c r="C47" s="55"/>
      <c r="D47" s="83" t="s">
        <v>173</v>
      </c>
      <c r="E47" s="84"/>
      <c r="F47" s="84"/>
      <c r="H47" s="84"/>
      <c r="J47" s="85"/>
      <c r="M47" s="85"/>
      <c r="N47" s="17"/>
      <c r="O47" s="17"/>
      <c r="P47" s="17"/>
    </row>
    <row r="48" spans="1:18" ht="12.75" customHeight="1">
      <c r="A48" s="15" t="s">
        <v>139</v>
      </c>
      <c r="E48" s="84"/>
      <c r="F48" s="84"/>
      <c r="H48" s="84"/>
      <c r="J48" s="85"/>
      <c r="M48" s="85"/>
      <c r="N48" s="65"/>
      <c r="O48" s="65"/>
      <c r="P48" s="61"/>
    </row>
    <row r="49" spans="1:16" ht="12.75" customHeight="1">
      <c r="A49" s="15" t="s">
        <v>139</v>
      </c>
      <c r="D49" s="57" t="s">
        <v>177</v>
      </c>
      <c r="E49" s="88">
        <f>SUBTOTAL(9,E47:E48)</f>
        <v>0</v>
      </c>
      <c r="F49" s="88">
        <f>SUBTOTAL(9,F47:F48)</f>
        <v>0</v>
      </c>
      <c r="H49" s="88">
        <f>SUBTOTAL(9,H47:H48)</f>
        <v>0</v>
      </c>
      <c r="J49" s="89">
        <f>SUBTOTAL(9,J47:J48)</f>
        <v>0</v>
      </c>
      <c r="M49" s="89">
        <f>SUBTOTAL(9,M47:M48)</f>
        <v>0</v>
      </c>
      <c r="N49" s="78">
        <f>+M49-J49</f>
        <v>0</v>
      </c>
      <c r="O49" s="69" t="str">
        <f>IF(M49=0,"",+N49/M49)</f>
        <v/>
      </c>
      <c r="P49" s="61" t="str">
        <f>IF(M49=0,IF(ABS(J49-M49)&lt;$N$62,"ó",IF(J49&gt;M49,"ü","û")),IF(OR(ABS((J49-M49)/M49)&lt;$N$63,ABS(J49-M49)&lt;$N$62),"ó",IF(J49&gt;M49,"ü","û")))</f>
        <v>ó</v>
      </c>
    </row>
    <row r="50" spans="1:16" ht="12.75" customHeight="1">
      <c r="A50" s="15" t="s">
        <v>139</v>
      </c>
      <c r="E50" s="84"/>
      <c r="F50" s="84"/>
      <c r="H50" s="84"/>
      <c r="J50" s="85"/>
      <c r="M50" s="85"/>
      <c r="N50" s="17"/>
      <c r="O50" s="17"/>
      <c r="P50" s="17"/>
    </row>
    <row r="51" spans="1:16" ht="12.75" customHeight="1" thickBot="1">
      <c r="A51" s="15" t="s">
        <v>139</v>
      </c>
      <c r="D51" s="90" t="s">
        <v>178</v>
      </c>
      <c r="E51" s="91">
        <f>+E45-E49</f>
        <v>0</v>
      </c>
      <c r="F51" s="91">
        <f>+F45-F49</f>
        <v>0</v>
      </c>
      <c r="H51" s="91">
        <f>+H45-H49</f>
        <v>-2.0000000000436557E-2</v>
      </c>
      <c r="J51" s="92">
        <f>+J45-J49</f>
        <v>-2.0000000000436557E-2</v>
      </c>
      <c r="M51" s="92">
        <f>+M45-M49</f>
        <v>0</v>
      </c>
      <c r="N51" s="82">
        <f>+J51-M51</f>
        <v>-2.0000000000436557E-2</v>
      </c>
      <c r="O51" s="69" t="str">
        <f>IF(M51=0,"",+N51/M51)</f>
        <v/>
      </c>
      <c r="P51" s="70" t="str">
        <f>IF(M51=0,IF(ABS(J51-M51)&lt;$N$62,"ó",IF(J51&gt;M51,"ü","û")),IF(OR(ABS((J51-M51)/M51)&lt;$N$63,ABS(J51-M51)&lt;$N$62),"ó",IF(J51&gt;M51,"ü","û")))</f>
        <v>ó</v>
      </c>
    </row>
    <row r="52" spans="1:16" ht="12.75" customHeight="1" thickTop="1">
      <c r="A52" s="15" t="s">
        <v>139</v>
      </c>
      <c r="J52" s="17"/>
      <c r="M52" s="17"/>
      <c r="N52" s="17"/>
      <c r="O52" s="17"/>
      <c r="P52" s="17"/>
    </row>
    <row r="53" spans="1:16" ht="12.75" customHeight="1">
      <c r="A53" s="15" t="s">
        <v>153</v>
      </c>
      <c r="G53" s="63"/>
      <c r="J53" s="17"/>
      <c r="M53" s="17"/>
      <c r="N53" s="17"/>
      <c r="O53" s="17"/>
      <c r="P53" s="17"/>
    </row>
    <row r="54" spans="1:16" ht="12.75" customHeight="1">
      <c r="A54" s="15" t="s">
        <v>162</v>
      </c>
      <c r="D54" s="35"/>
      <c r="E54" s="64">
        <v>0</v>
      </c>
      <c r="F54" s="64">
        <v>0</v>
      </c>
      <c r="G54" s="63"/>
      <c r="H54" s="64">
        <v>0</v>
      </c>
      <c r="J54" s="65">
        <f>+E54</f>
        <v>0</v>
      </c>
      <c r="L54" s="64"/>
      <c r="M54" s="65">
        <v>0</v>
      </c>
      <c r="N54" s="77">
        <f>+J54-M54</f>
        <v>0</v>
      </c>
      <c r="O54" s="69" t="str">
        <f>IF(M54=0,"",+N54/M54)</f>
        <v/>
      </c>
      <c r="P54" s="17"/>
    </row>
    <row r="55" spans="1:16" ht="12.75" customHeight="1">
      <c r="A55" s="15" t="s">
        <v>139</v>
      </c>
      <c r="D55" s="94" t="s">
        <v>182</v>
      </c>
      <c r="E55" s="72">
        <f>+E54+E51</f>
        <v>0</v>
      </c>
      <c r="F55" s="72">
        <f>+F54+F51</f>
        <v>0</v>
      </c>
      <c r="G55" s="63"/>
      <c r="H55" s="72">
        <f>+H54+H51</f>
        <v>-2.0000000000436557E-2</v>
      </c>
      <c r="J55" s="73">
        <f>+J54+J51</f>
        <v>-2.0000000000436557E-2</v>
      </c>
      <c r="L55" s="64"/>
      <c r="M55" s="73">
        <f>+M54+M51</f>
        <v>0</v>
      </c>
      <c r="N55" s="74">
        <f>+J55-M55</f>
        <v>-2.0000000000436557E-2</v>
      </c>
      <c r="O55" s="69" t="str">
        <f>IF(M55=0,"",+N55/M55)</f>
        <v/>
      </c>
      <c r="P55" s="70" t="str">
        <f>IF(M55=0,IF(ABS(J55-M55)&lt;$N$62,"ó",IF(J55&gt;M55,"ü","û")),IF(OR(ABS((J55-M55)/M55)&lt;$N$63,ABS(J55-M55)&lt;$N$62),"ó",IF(J55&gt;M55,"ü","û")))</f>
        <v>ó</v>
      </c>
    </row>
    <row r="56" spans="1:16" ht="12.75" customHeight="1">
      <c r="A56" s="15" t="s">
        <v>139</v>
      </c>
      <c r="G56" s="63"/>
    </row>
    <row r="57" spans="1:16" ht="12.75" customHeight="1">
      <c r="A57" s="15" t="s">
        <v>139</v>
      </c>
      <c r="D57" s="95" t="s">
        <v>222</v>
      </c>
    </row>
    <row r="58" spans="1:16">
      <c r="A58" s="15" t="s">
        <v>139</v>
      </c>
      <c r="D58" s="96"/>
    </row>
    <row r="59" spans="1:16">
      <c r="A59" s="15" t="s">
        <v>139</v>
      </c>
      <c r="G59" s="60"/>
      <c r="H59" s="60"/>
      <c r="N59" s="64"/>
      <c r="O59" s="64"/>
    </row>
    <row r="60" spans="1:16" ht="16" hidden="1" outlineLevel="1">
      <c r="A60" s="15" t="s">
        <v>139</v>
      </c>
      <c r="D60" s="97" t="s">
        <v>184</v>
      </c>
      <c r="E60" t="str">
        <f>+C4</f>
        <v>CC</v>
      </c>
      <c r="I60" s="28"/>
      <c r="N60" s="64"/>
      <c r="O60" s="64"/>
    </row>
    <row r="61" spans="1:16" ht="39" hidden="1" outlineLevel="1">
      <c r="A61" s="15" t="s">
        <v>139</v>
      </c>
      <c r="D61" s="98" t="s">
        <v>185</v>
      </c>
      <c r="E61" s="99" t="s">
        <v>151</v>
      </c>
      <c r="I61" s="28"/>
      <c r="M61" s="100" t="s">
        <v>186</v>
      </c>
      <c r="N61" s="101"/>
      <c r="O61" s="64"/>
    </row>
    <row r="62" spans="1:16" hidden="1" outlineLevel="1">
      <c r="A62" s="15" t="s">
        <v>139</v>
      </c>
      <c r="M62" s="102" t="s">
        <v>187</v>
      </c>
      <c r="N62" s="103">
        <f>VLOOKUP(E60,$E$64:$H$68,4,FALSE)</f>
        <v>10000</v>
      </c>
      <c r="O62" s="64"/>
    </row>
    <row r="63" spans="1:16" ht="17" hidden="1" outlineLevel="1" thickBot="1">
      <c r="A63" s="15" t="s">
        <v>139</v>
      </c>
      <c r="D63" s="104" t="s">
        <v>186</v>
      </c>
      <c r="E63" s="105" t="s">
        <v>188</v>
      </c>
      <c r="F63" s="105" t="s">
        <v>189</v>
      </c>
      <c r="G63" s="105" t="s">
        <v>190</v>
      </c>
      <c r="H63" s="105" t="s">
        <v>191</v>
      </c>
      <c r="I63" s="105" t="s">
        <v>192</v>
      </c>
      <c r="M63" s="106" t="s">
        <v>193</v>
      </c>
      <c r="N63" s="107">
        <f>VLOOKUP(E60,$E$64:$H$68,2,FALSE)</f>
        <v>0.02</v>
      </c>
      <c r="O63" s="64"/>
    </row>
    <row r="64" spans="1:16" hidden="1" outlineLevel="1">
      <c r="A64" s="15" t="s">
        <v>139</v>
      </c>
      <c r="E64" s="63" t="s">
        <v>194</v>
      </c>
      <c r="F64" s="108">
        <v>0.01</v>
      </c>
      <c r="G64" s="63" t="s">
        <v>195</v>
      </c>
      <c r="H64" s="109">
        <v>200000</v>
      </c>
      <c r="I64" s="63">
        <v>1</v>
      </c>
      <c r="N64" s="64"/>
      <c r="O64" s="64"/>
    </row>
    <row r="65" spans="1:19" hidden="1" outlineLevel="1">
      <c r="A65" s="15" t="s">
        <v>139</v>
      </c>
      <c r="E65" s="63" t="s">
        <v>196</v>
      </c>
      <c r="F65" s="108">
        <v>0.02</v>
      </c>
      <c r="G65" s="63" t="s">
        <v>195</v>
      </c>
      <c r="H65" s="109">
        <v>100000</v>
      </c>
      <c r="I65" s="63">
        <v>2</v>
      </c>
      <c r="N65" s="64"/>
      <c r="O65" s="64"/>
    </row>
    <row r="66" spans="1:19" hidden="1" outlineLevel="1">
      <c r="A66" s="15" t="s">
        <v>139</v>
      </c>
      <c r="E66" s="63" t="s">
        <v>197</v>
      </c>
      <c r="F66" s="108">
        <v>0.02</v>
      </c>
      <c r="G66" s="63" t="s">
        <v>195</v>
      </c>
      <c r="H66" s="109">
        <v>75000</v>
      </c>
      <c r="I66" s="63">
        <v>3</v>
      </c>
      <c r="N66" s="64"/>
      <c r="O66" s="64"/>
    </row>
    <row r="67" spans="1:19" hidden="1" outlineLevel="1">
      <c r="A67" s="15" t="s">
        <v>139</v>
      </c>
      <c r="E67" s="63" t="s">
        <v>198</v>
      </c>
      <c r="F67" s="108">
        <v>0.02</v>
      </c>
      <c r="G67" s="63" t="s">
        <v>195</v>
      </c>
      <c r="H67" s="109">
        <v>50000</v>
      </c>
      <c r="I67" s="63">
        <v>4</v>
      </c>
      <c r="N67" s="64"/>
      <c r="O67" s="64"/>
    </row>
    <row r="68" spans="1:19" hidden="1" outlineLevel="1">
      <c r="A68" s="15" t="s">
        <v>139</v>
      </c>
      <c r="E68" s="110" t="s">
        <v>21</v>
      </c>
      <c r="F68" s="111">
        <v>0.02</v>
      </c>
      <c r="G68" s="110" t="s">
        <v>195</v>
      </c>
      <c r="H68" s="112">
        <v>10000</v>
      </c>
      <c r="I68" s="110">
        <v>5</v>
      </c>
      <c r="N68" s="64"/>
      <c r="O68" s="64"/>
    </row>
    <row r="69" spans="1:19" hidden="1" outlineLevel="1">
      <c r="A69" s="15" t="s">
        <v>139</v>
      </c>
      <c r="G69" s="60"/>
      <c r="H69" s="60"/>
      <c r="N69" s="64"/>
      <c r="O69" s="64"/>
    </row>
    <row r="70" spans="1:19" collapsed="1">
      <c r="A70" s="15" t="s">
        <v>139</v>
      </c>
      <c r="G70" s="60"/>
      <c r="H70" s="60"/>
      <c r="N70" s="64"/>
      <c r="O70" s="64"/>
    </row>
    <row r="71" spans="1:19">
      <c r="A71" s="15" t="s">
        <v>139</v>
      </c>
      <c r="G71" s="60"/>
      <c r="H71" s="60"/>
      <c r="N71" s="64"/>
      <c r="O71" s="64"/>
    </row>
    <row r="72" spans="1:19">
      <c r="A72" s="15" t="s">
        <v>139</v>
      </c>
      <c r="G72" s="60"/>
      <c r="H72" s="60"/>
      <c r="N72" s="64"/>
      <c r="O72" s="64"/>
    </row>
    <row r="73" spans="1:19">
      <c r="A73" s="15" t="s">
        <v>139</v>
      </c>
      <c r="G73" s="60"/>
      <c r="H73" s="60"/>
      <c r="N73" s="64"/>
      <c r="O73" s="64"/>
    </row>
    <row r="74" spans="1:19">
      <c r="A74" s="15" t="s">
        <v>139</v>
      </c>
      <c r="G74" s="60"/>
      <c r="H74" s="60"/>
      <c r="N74" s="64"/>
      <c r="O74" s="64"/>
    </row>
    <row r="75" spans="1:19">
      <c r="A75" s="15"/>
    </row>
    <row r="76" spans="1:19">
      <c r="A76" s="15"/>
    </row>
    <row r="77" spans="1:19">
      <c r="A77" s="15"/>
    </row>
    <row r="78" spans="1:19">
      <c r="A78" s="15"/>
    </row>
    <row r="79" spans="1:19" s="9" customFormat="1">
      <c r="A79" s="15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s="9" customFormat="1">
      <c r="A80" s="15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s="9" customFormat="1">
      <c r="A81" s="15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s="9" customFormat="1">
      <c r="A82" s="15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s="9" customFormat="1">
      <c r="A83" s="15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s="9" customFormat="1">
      <c r="A84" s="15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s="9" customFormat="1">
      <c r="A85" s="1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s="9" customFormat="1">
      <c r="A86" s="15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s="9" customFormat="1">
      <c r="A87" s="15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s="9" customFormat="1">
      <c r="A88" s="15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s="9" customFormat="1">
      <c r="A89" s="15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s="9" customFormat="1">
      <c r="A90" s="15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s="9" customFormat="1">
      <c r="A91" s="15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s="9" customFormat="1">
      <c r="A92" s="15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s="9" customFormat="1">
      <c r="A93" s="15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s="9" customFormat="1">
      <c r="A94" s="15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s="9" customFormat="1">
      <c r="A95" s="1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s="9" customFormat="1">
      <c r="A96" s="15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9" s="9" customFormat="1">
      <c r="A97" s="15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1:19" s="9" customFormat="1">
      <c r="A98" s="15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9" s="9" customFormat="1">
      <c r="A99" s="15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1:19" s="9" customFormat="1">
      <c r="A100" s="15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9" customFormat="1">
      <c r="A101" s="15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7" spans="1:19" s="9" customFormat="1">
      <c r="A107" s="15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9" customFormat="1">
      <c r="A108" s="15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</row>
  </sheetData>
  <conditionalFormatting sqref="E64:I67">
    <cfRule type="expression" dxfId="1" priority="1" stopIfTrue="1">
      <formula>+$D$63=$D64</formula>
    </cfRule>
  </conditionalFormatting>
  <pageMargins left="0.55118110236220474" right="0.35433070866141736" top="0.47244094488188981" bottom="0.74803149606299213" header="0.39370078740157483" footer="0.35433070866141736"/>
  <pageSetup paperSize="9" scale="86" fitToHeight="0" orientation="portrait" r:id="rId1"/>
  <headerFooter alignWithMargins="0">
    <oddFooter>&amp;L&amp;8&amp;Z&amp;F \\ &amp;A
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7097-8362-4FFA-8866-00CB12DB2AF1}">
  <sheetPr>
    <pageSetUpPr fitToPage="1"/>
  </sheetPr>
  <dimension ref="A1:Y142"/>
  <sheetViews>
    <sheetView zoomScale="88" workbookViewId="0">
      <selection activeCell="E114" sqref="E114"/>
    </sheetView>
  </sheetViews>
  <sheetFormatPr baseColWidth="10" defaultColWidth="8.83203125" defaultRowHeight="13" outlineLevelRow="1" outlineLevelCol="1"/>
  <cols>
    <col min="1" max="1" width="9.1640625" style="9"/>
    <col min="2" max="2" width="12.33203125" style="9" customWidth="1"/>
    <col min="3" max="3" width="20.5" style="9" customWidth="1"/>
    <col min="4" max="6" width="9.1640625" style="9"/>
    <col min="7" max="7" width="9.1640625" style="14"/>
    <col min="9" max="9" width="11.5" customWidth="1"/>
    <col min="10" max="10" width="38.6640625" customWidth="1"/>
    <col min="11" max="12" width="11.6640625" customWidth="1"/>
    <col min="13" max="13" width="1.6640625" customWidth="1"/>
    <col min="14" max="14" width="11.6640625" customWidth="1"/>
    <col min="15" max="15" width="1.6640625" customWidth="1"/>
    <col min="16" max="16" width="11.6640625" customWidth="1"/>
    <col min="17" max="17" width="1.6640625" customWidth="1"/>
    <col min="18" max="18" width="3.6640625" customWidth="1"/>
    <col min="19" max="19" width="10.6640625" customWidth="1"/>
    <col min="20" max="20" width="11.6640625" hidden="1" customWidth="1" outlineLevel="1"/>
    <col min="21" max="21" width="9.6640625" hidden="1" customWidth="1" outlineLevel="1"/>
    <col min="22" max="22" width="3.6640625" customWidth="1" collapsed="1"/>
    <col min="23" max="23" width="10.5" customWidth="1"/>
    <col min="24" max="24" width="18.83203125" customWidth="1"/>
  </cols>
  <sheetData>
    <row r="1" spans="1:7" s="2" customFormat="1">
      <c r="A1" s="1" t="s">
        <v>0</v>
      </c>
    </row>
    <row r="2" spans="1:7" s="5" customFormat="1" ht="13" customHeight="1">
      <c r="A2" s="3" t="s">
        <v>1</v>
      </c>
      <c r="B2" s="4"/>
    </row>
    <row r="3" spans="1:7" s="5" customFormat="1" ht="13" customHeight="1">
      <c r="A3" s="6" t="s">
        <v>2</v>
      </c>
      <c r="B3" s="4" t="s">
        <v>3</v>
      </c>
    </row>
    <row r="4" spans="1:7" s="5" customFormat="1" ht="13" customHeight="1">
      <c r="A4" s="6" t="s">
        <v>4</v>
      </c>
      <c r="B4" s="4" t="s">
        <v>3</v>
      </c>
    </row>
    <row r="5" spans="1:7" s="5" customFormat="1" ht="13" customHeight="1">
      <c r="A5" s="6" t="s">
        <v>5</v>
      </c>
      <c r="B5" s="4" t="s">
        <v>6</v>
      </c>
    </row>
    <row r="6" spans="1:7" s="5" customFormat="1" ht="13" customHeight="1">
      <c r="A6" s="6" t="s">
        <v>7</v>
      </c>
      <c r="B6" s="4" t="s">
        <v>8</v>
      </c>
    </row>
    <row r="7" spans="1:7" s="5" customFormat="1" ht="13" customHeight="1">
      <c r="A7" s="6" t="s">
        <v>9</v>
      </c>
      <c r="B7" s="4" t="s">
        <v>10</v>
      </c>
    </row>
    <row r="8" spans="1:7" s="5" customFormat="1" ht="13" customHeight="1">
      <c r="A8" s="6" t="s">
        <v>11</v>
      </c>
      <c r="B8" s="4" t="s">
        <v>12</v>
      </c>
    </row>
    <row r="9" spans="1:7" s="5" customFormat="1" ht="13" customHeight="1">
      <c r="A9" s="6"/>
      <c r="B9" s="4"/>
    </row>
    <row r="10" spans="1:7" s="9" customFormat="1" ht="13" customHeight="1">
      <c r="A10" s="7" t="s">
        <v>13</v>
      </c>
      <c r="B10" s="8"/>
      <c r="C10" s="8"/>
      <c r="D10" s="8"/>
      <c r="E10" s="8"/>
      <c r="F10" s="8"/>
      <c r="G10" s="8"/>
    </row>
    <row r="11" spans="1:7" s="9" customFormat="1" ht="13" customHeight="1">
      <c r="A11" s="8"/>
      <c r="B11" s="10" t="s">
        <v>14</v>
      </c>
      <c r="C11" s="10" t="s">
        <v>15</v>
      </c>
      <c r="D11" s="10" t="s">
        <v>16</v>
      </c>
      <c r="E11" s="10" t="s">
        <v>17</v>
      </c>
      <c r="F11" s="10" t="s">
        <v>18</v>
      </c>
      <c r="G11" s="10" t="s">
        <v>19</v>
      </c>
    </row>
    <row r="12" spans="1:7" s="9" customFormat="1" ht="13" customHeight="1">
      <c r="A12" s="10" t="s">
        <v>20</v>
      </c>
      <c r="B12" s="8" t="s">
        <v>21</v>
      </c>
      <c r="C12" s="8" t="s">
        <v>22</v>
      </c>
      <c r="D12" s="8" t="s">
        <v>23</v>
      </c>
      <c r="E12" s="8"/>
      <c r="F12" s="8"/>
      <c r="G12" s="8" t="s">
        <v>24</v>
      </c>
    </row>
    <row r="13" spans="1:7" s="9" customFormat="1" ht="13" customHeight="1">
      <c r="A13" s="10" t="s">
        <v>25</v>
      </c>
      <c r="B13" s="8" t="s">
        <v>26</v>
      </c>
      <c r="C13" s="8" t="s">
        <v>27</v>
      </c>
      <c r="D13" s="8" t="s">
        <v>28</v>
      </c>
      <c r="E13" s="8" t="s">
        <v>29</v>
      </c>
      <c r="F13" s="8"/>
      <c r="G13" s="8"/>
    </row>
    <row r="14" spans="1:7" s="9" customFormat="1" ht="13" customHeight="1">
      <c r="A14" s="10" t="s">
        <v>30</v>
      </c>
      <c r="B14" s="8" t="s">
        <v>31</v>
      </c>
      <c r="C14" s="8" t="s">
        <v>32</v>
      </c>
      <c r="D14" s="8" t="s">
        <v>33</v>
      </c>
      <c r="E14" s="8" t="s">
        <v>34</v>
      </c>
      <c r="F14" s="8"/>
      <c r="G14" s="8"/>
    </row>
    <row r="15" spans="1:7" s="9" customFormat="1" ht="13" customHeight="1">
      <c r="A15" s="10" t="s">
        <v>35</v>
      </c>
      <c r="B15" s="8" t="s">
        <v>36</v>
      </c>
      <c r="C15" s="8" t="s">
        <v>37</v>
      </c>
      <c r="D15" s="8" t="s">
        <v>33</v>
      </c>
      <c r="E15" s="8" t="s">
        <v>38</v>
      </c>
      <c r="F15" s="8"/>
      <c r="G15" s="8"/>
    </row>
    <row r="16" spans="1:7" s="9" customFormat="1" ht="13" customHeight="1">
      <c r="A16" s="10" t="s">
        <v>39</v>
      </c>
      <c r="B16" s="8" t="s">
        <v>40</v>
      </c>
      <c r="C16" s="8" t="s">
        <v>41</v>
      </c>
      <c r="D16" s="8" t="s">
        <v>33</v>
      </c>
      <c r="E16" s="8" t="s">
        <v>42</v>
      </c>
      <c r="F16" s="8"/>
      <c r="G16" s="8"/>
    </row>
    <row r="17" spans="1:25" s="9" customFormat="1" ht="13" customHeight="1">
      <c r="A17" s="10" t="s">
        <v>43</v>
      </c>
      <c r="B17" s="8" t="s">
        <v>44</v>
      </c>
      <c r="C17" s="8" t="s">
        <v>45</v>
      </c>
      <c r="D17" s="8" t="s">
        <v>28</v>
      </c>
      <c r="E17" s="8" t="s">
        <v>46</v>
      </c>
      <c r="F17" s="8"/>
      <c r="G17" s="8"/>
    </row>
    <row r="18" spans="1:25" s="9" customFormat="1" ht="13" customHeight="1">
      <c r="A18" s="10"/>
      <c r="B18" s="8"/>
      <c r="C18" s="8"/>
      <c r="D18" s="8"/>
      <c r="E18" s="8"/>
      <c r="F18" s="8"/>
      <c r="G18" s="8"/>
    </row>
    <row r="19" spans="1:25" s="5" customFormat="1" ht="13" customHeight="1">
      <c r="A19" s="3" t="s">
        <v>47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 t="s">
        <v>48</v>
      </c>
      <c r="Y19" s="4" t="s">
        <v>48</v>
      </c>
    </row>
    <row r="20" spans="1:25" s="5" customFormat="1" ht="13" customHeight="1">
      <c r="A20" s="6" t="s">
        <v>49</v>
      </c>
      <c r="B20" s="4" t="s">
        <v>50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 t="s">
        <v>48</v>
      </c>
      <c r="Y20" s="4" t="s">
        <v>48</v>
      </c>
    </row>
    <row r="21" spans="1:25" s="5" customFormat="1" ht="13" customHeight="1">
      <c r="A21" s="6" t="s">
        <v>51</v>
      </c>
      <c r="B21" s="4" t="s">
        <v>52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 t="s">
        <v>48</v>
      </c>
      <c r="Y21" s="4" t="s">
        <v>48</v>
      </c>
    </row>
    <row r="22" spans="1:25" s="5" customFormat="1" ht="13" customHeight="1">
      <c r="A22" s="6" t="s">
        <v>53</v>
      </c>
      <c r="B22" s="4" t="s">
        <v>54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 t="s">
        <v>48</v>
      </c>
      <c r="Y22" s="4" t="s">
        <v>48</v>
      </c>
    </row>
    <row r="23" spans="1:25" s="5" customFormat="1" ht="13" customHeight="1">
      <c r="A23" s="6" t="s">
        <v>55</v>
      </c>
      <c r="B23" s="4" t="s">
        <v>56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 t="s">
        <v>48</v>
      </c>
      <c r="Y23" s="4" t="s">
        <v>48</v>
      </c>
    </row>
    <row r="24" spans="1:25" s="5" customFormat="1" ht="13" customHeight="1">
      <c r="A24" s="6" t="s">
        <v>57</v>
      </c>
      <c r="B24" s="4" t="s">
        <v>58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 t="s">
        <v>48</v>
      </c>
      <c r="Y24" s="4" t="s">
        <v>48</v>
      </c>
    </row>
    <row r="25" spans="1:25" s="5" customFormat="1" ht="13" customHeight="1">
      <c r="A25" s="6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 t="s">
        <v>48</v>
      </c>
      <c r="Y25" s="4" t="s">
        <v>48</v>
      </c>
    </row>
    <row r="26" spans="1:25" s="5" customFormat="1" ht="13" customHeight="1">
      <c r="A26" s="6"/>
      <c r="B26" s="4"/>
      <c r="C26" s="4"/>
      <c r="D26" s="4"/>
      <c r="E26" s="4"/>
      <c r="F26" s="4"/>
      <c r="G26" s="6" t="s">
        <v>59</v>
      </c>
      <c r="H26" s="4" t="s">
        <v>60</v>
      </c>
      <c r="I26" s="4" t="s">
        <v>61</v>
      </c>
      <c r="J26" s="4" t="s">
        <v>62</v>
      </c>
      <c r="K26" s="4" t="s">
        <v>63</v>
      </c>
      <c r="L26" s="4" t="s">
        <v>64</v>
      </c>
      <c r="M26" s="4" t="s">
        <v>65</v>
      </c>
      <c r="N26" s="4" t="s">
        <v>66</v>
      </c>
      <c r="O26" s="4" t="s">
        <v>67</v>
      </c>
      <c r="P26" s="4" t="s">
        <v>68</v>
      </c>
      <c r="Q26" s="4" t="s">
        <v>69</v>
      </c>
      <c r="R26" s="4" t="s">
        <v>70</v>
      </c>
      <c r="S26" s="4" t="s">
        <v>71</v>
      </c>
      <c r="T26" s="4" t="s">
        <v>72</v>
      </c>
      <c r="U26" s="4" t="s">
        <v>73</v>
      </c>
      <c r="V26" s="4" t="s">
        <v>74</v>
      </c>
      <c r="W26" s="4" t="s">
        <v>75</v>
      </c>
      <c r="X26" s="4" t="s">
        <v>76</v>
      </c>
      <c r="Y26" s="4" t="s">
        <v>48</v>
      </c>
    </row>
    <row r="27" spans="1:25" s="5" customFormat="1" ht="13" customHeight="1">
      <c r="A27" s="6"/>
      <c r="B27" s="4"/>
      <c r="C27" s="4"/>
      <c r="D27" s="4"/>
      <c r="E27" s="4"/>
      <c r="F27" s="4"/>
      <c r="G27" s="6" t="s">
        <v>77</v>
      </c>
      <c r="H27" s="4" t="s">
        <v>15</v>
      </c>
      <c r="I27" s="4" t="s">
        <v>78</v>
      </c>
      <c r="J27" s="4" t="s">
        <v>15</v>
      </c>
      <c r="K27" s="4" t="s">
        <v>79</v>
      </c>
      <c r="L27" s="4" t="s">
        <v>79</v>
      </c>
      <c r="M27" s="4" t="s">
        <v>78</v>
      </c>
      <c r="N27" s="4" t="s">
        <v>79</v>
      </c>
      <c r="O27" s="4" t="s">
        <v>78</v>
      </c>
      <c r="P27" s="4" t="s">
        <v>78</v>
      </c>
      <c r="Q27" s="4" t="s">
        <v>78</v>
      </c>
      <c r="R27" s="4" t="s">
        <v>78</v>
      </c>
      <c r="S27" s="4" t="s">
        <v>80</v>
      </c>
      <c r="T27" s="4" t="s">
        <v>78</v>
      </c>
      <c r="U27" s="4" t="s">
        <v>78</v>
      </c>
      <c r="V27" s="4" t="s">
        <v>78</v>
      </c>
      <c r="W27" s="4" t="s">
        <v>81</v>
      </c>
      <c r="X27" s="4" t="s">
        <v>82</v>
      </c>
      <c r="Y27" s="4" t="s">
        <v>48</v>
      </c>
    </row>
    <row r="28" spans="1:25" s="5" customFormat="1" ht="13" customHeight="1">
      <c r="A28" s="6"/>
      <c r="B28" s="4"/>
      <c r="C28" s="4"/>
      <c r="D28" s="4"/>
      <c r="E28" s="4"/>
      <c r="F28" s="4"/>
      <c r="G28" s="6" t="s">
        <v>83</v>
      </c>
      <c r="H28" s="4"/>
      <c r="I28" s="4"/>
      <c r="J28" s="4"/>
      <c r="K28" s="4" t="s">
        <v>84</v>
      </c>
      <c r="L28" s="4" t="s">
        <v>84</v>
      </c>
      <c r="M28" s="4"/>
      <c r="N28" s="4" t="s">
        <v>84</v>
      </c>
      <c r="O28" s="4"/>
      <c r="P28" s="4"/>
      <c r="Q28" s="4"/>
      <c r="R28" s="4"/>
      <c r="S28" s="4" t="s">
        <v>84</v>
      </c>
      <c r="T28" s="4"/>
      <c r="U28" s="4"/>
      <c r="V28" s="4"/>
      <c r="W28" s="4" t="s">
        <v>85</v>
      </c>
      <c r="X28" s="4" t="s">
        <v>86</v>
      </c>
      <c r="Y28" s="4" t="s">
        <v>48</v>
      </c>
    </row>
    <row r="29" spans="1:25" s="5" customFormat="1" ht="13" customHeight="1">
      <c r="A29" s="6"/>
      <c r="B29" s="4"/>
      <c r="C29" s="4"/>
      <c r="D29" s="4"/>
      <c r="E29" s="4"/>
      <c r="F29" s="4"/>
      <c r="G29" s="6" t="s">
        <v>87</v>
      </c>
      <c r="H29" s="4" t="s">
        <v>88</v>
      </c>
      <c r="I29" s="4"/>
      <c r="J29" s="4" t="s">
        <v>89</v>
      </c>
      <c r="K29" s="4"/>
      <c r="L29" s="4"/>
      <c r="M29" s="4"/>
      <c r="N29" s="4"/>
      <c r="O29" s="4"/>
      <c r="P29" s="4"/>
      <c r="Q29" s="4"/>
      <c r="R29" s="4"/>
      <c r="S29" s="4" t="s">
        <v>90</v>
      </c>
      <c r="T29" s="4"/>
      <c r="U29" s="4"/>
      <c r="V29" s="4"/>
      <c r="W29" s="4"/>
      <c r="X29" s="4" t="s">
        <v>91</v>
      </c>
      <c r="Y29" s="4" t="s">
        <v>48</v>
      </c>
    </row>
    <row r="30" spans="1:25" s="5" customFormat="1" ht="13" customHeight="1">
      <c r="A30" s="6"/>
      <c r="B30" s="4"/>
      <c r="C30" s="4"/>
      <c r="D30" s="4"/>
      <c r="E30" s="4"/>
      <c r="F30" s="4"/>
      <c r="G30" s="6" t="s">
        <v>92</v>
      </c>
      <c r="H30" s="4" t="s">
        <v>93</v>
      </c>
      <c r="I30" s="4" t="s">
        <v>93</v>
      </c>
      <c r="J30" s="4" t="s">
        <v>94</v>
      </c>
      <c r="K30" s="4" t="s">
        <v>94</v>
      </c>
      <c r="L30" s="4" t="s">
        <v>94</v>
      </c>
      <c r="M30" s="4" t="s">
        <v>94</v>
      </c>
      <c r="N30" s="4" t="s">
        <v>94</v>
      </c>
      <c r="O30" s="4" t="s">
        <v>94</v>
      </c>
      <c r="P30" s="4" t="s">
        <v>94</v>
      </c>
      <c r="Q30" s="4" t="s">
        <v>94</v>
      </c>
      <c r="R30" s="4" t="s">
        <v>94</v>
      </c>
      <c r="S30" s="4" t="s">
        <v>94</v>
      </c>
      <c r="T30" s="4" t="s">
        <v>94</v>
      </c>
      <c r="U30" s="4" t="s">
        <v>94</v>
      </c>
      <c r="V30" s="4" t="s">
        <v>94</v>
      </c>
      <c r="W30" s="4" t="s">
        <v>93</v>
      </c>
      <c r="X30" s="4" t="s">
        <v>93</v>
      </c>
      <c r="Y30" s="4" t="s">
        <v>48</v>
      </c>
    </row>
    <row r="31" spans="1:25" s="5" customFormat="1" ht="13" customHeight="1">
      <c r="A31" s="6"/>
      <c r="B31" s="4"/>
      <c r="C31" s="4"/>
      <c r="D31" s="4"/>
      <c r="E31" s="4"/>
      <c r="F31" s="4"/>
      <c r="G31" s="6" t="s">
        <v>9</v>
      </c>
      <c r="H31" s="4" t="s">
        <v>95</v>
      </c>
      <c r="I31" s="4" t="s">
        <v>96</v>
      </c>
      <c r="J31" s="4" t="s">
        <v>97</v>
      </c>
      <c r="K31" s="4" t="s">
        <v>98</v>
      </c>
      <c r="L31" s="4" t="s">
        <v>99</v>
      </c>
      <c r="M31" s="4" t="s">
        <v>100</v>
      </c>
      <c r="N31" s="4" t="s">
        <v>101</v>
      </c>
      <c r="O31" s="4" t="s">
        <v>102</v>
      </c>
      <c r="P31" s="4" t="s">
        <v>103</v>
      </c>
      <c r="Q31" s="4" t="s">
        <v>104</v>
      </c>
      <c r="R31" s="4" t="s">
        <v>105</v>
      </c>
      <c r="S31" s="4" t="s">
        <v>106</v>
      </c>
      <c r="T31" s="4" t="s">
        <v>107</v>
      </c>
      <c r="U31" s="4" t="s">
        <v>108</v>
      </c>
      <c r="V31" s="4" t="s">
        <v>109</v>
      </c>
      <c r="W31" s="4" t="s">
        <v>110</v>
      </c>
      <c r="X31" s="4" t="s">
        <v>111</v>
      </c>
      <c r="Y31" s="4" t="s">
        <v>48</v>
      </c>
    </row>
    <row r="32" spans="1:25" s="5" customFormat="1" ht="13" customHeight="1">
      <c r="A32" s="6"/>
      <c r="B32" s="4"/>
      <c r="C32" s="4"/>
      <c r="D32" s="4"/>
      <c r="E32" s="4"/>
      <c r="F32" s="4"/>
      <c r="G32" s="6" t="s">
        <v>112</v>
      </c>
      <c r="H32" s="4"/>
      <c r="I32" s="4"/>
      <c r="J32" s="4"/>
      <c r="K32" s="4" t="s">
        <v>113</v>
      </c>
      <c r="L32" s="4" t="s">
        <v>114</v>
      </c>
      <c r="M32" s="4"/>
      <c r="N32" s="4" t="s">
        <v>115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 t="s">
        <v>48</v>
      </c>
    </row>
    <row r="33" spans="1:25" s="5" customFormat="1" ht="13" customHeight="1">
      <c r="A33" s="6"/>
      <c r="B33" s="4"/>
      <c r="C33" s="4"/>
      <c r="D33" s="4"/>
      <c r="E33" s="4"/>
      <c r="F33" s="4"/>
      <c r="G33" s="6" t="s">
        <v>116</v>
      </c>
      <c r="H33" s="4"/>
      <c r="I33" s="4"/>
      <c r="J33" s="4"/>
      <c r="K33" s="11" t="s">
        <v>117</v>
      </c>
      <c r="L33" s="11" t="s">
        <v>117</v>
      </c>
      <c r="M33" s="4"/>
      <c r="N33" s="11" t="s">
        <v>117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 t="s">
        <v>48</v>
      </c>
    </row>
    <row r="34" spans="1:25" s="5" customFormat="1" ht="13" customHeight="1">
      <c r="A34" s="6"/>
      <c r="B34" s="4"/>
      <c r="C34" s="4"/>
      <c r="D34" s="4"/>
      <c r="E34" s="4"/>
      <c r="F34" s="4"/>
      <c r="G34" s="6" t="s">
        <v>118</v>
      </c>
      <c r="H34" s="4"/>
      <c r="I34" s="4"/>
      <c r="J34" s="4"/>
      <c r="K34" s="11" t="s">
        <v>119</v>
      </c>
      <c r="L34" s="11" t="s">
        <v>119</v>
      </c>
      <c r="M34" s="4"/>
      <c r="N34" s="4" t="s">
        <v>120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 t="s">
        <v>48</v>
      </c>
    </row>
    <row r="35" spans="1:25" s="5" customFormat="1" ht="13" customHeight="1">
      <c r="A35" s="6"/>
      <c r="B35" s="4"/>
      <c r="C35" s="4"/>
      <c r="D35" s="4"/>
      <c r="E35" s="4"/>
      <c r="F35" s="4"/>
      <c r="G35" s="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 t="s">
        <v>48</v>
      </c>
      <c r="Y35" s="4" t="s">
        <v>48</v>
      </c>
    </row>
    <row r="36" spans="1:25" s="14" customFormat="1">
      <c r="A36" s="7" t="s">
        <v>121</v>
      </c>
      <c r="B36" s="8"/>
      <c r="C36" s="8"/>
      <c r="D36" s="8"/>
      <c r="E36" s="8"/>
      <c r="F36" s="8"/>
      <c r="G36" s="12"/>
      <c r="H36" s="13" t="s">
        <v>122</v>
      </c>
      <c r="I36" s="13"/>
    </row>
    <row r="37" spans="1:25" s="14" customFormat="1">
      <c r="A37" s="10" t="s">
        <v>123</v>
      </c>
      <c r="B37" s="10" t="s">
        <v>124</v>
      </c>
      <c r="C37" s="10" t="s">
        <v>125</v>
      </c>
      <c r="D37" s="10" t="s">
        <v>126</v>
      </c>
      <c r="E37" s="10" t="s">
        <v>127</v>
      </c>
      <c r="F37" s="10" t="s">
        <v>128</v>
      </c>
      <c r="G37" s="13"/>
      <c r="H37" s="13"/>
    </row>
    <row r="38" spans="1:25" ht="12.75" customHeight="1">
      <c r="A38" s="15" t="s">
        <v>129</v>
      </c>
      <c r="B38" s="15"/>
      <c r="C38" s="15"/>
      <c r="D38" s="15"/>
      <c r="E38" s="15"/>
      <c r="F38" s="15"/>
      <c r="G38" s="12" t="s">
        <v>48</v>
      </c>
      <c r="H38" s="16" t="s">
        <v>130</v>
      </c>
      <c r="I38" s="17"/>
    </row>
    <row r="39" spans="1:25" ht="15" customHeight="1">
      <c r="A39" s="15" t="s">
        <v>131</v>
      </c>
      <c r="B39" s="18" t="s">
        <v>132</v>
      </c>
      <c r="C39" s="15" t="s">
        <v>133</v>
      </c>
      <c r="D39" s="19" t="s">
        <v>134</v>
      </c>
      <c r="E39" s="18" t="s">
        <v>135</v>
      </c>
      <c r="F39" s="20"/>
      <c r="G39" s="12" t="s">
        <v>48</v>
      </c>
      <c r="H39" t="s">
        <v>136</v>
      </c>
      <c r="I39" s="21" t="s">
        <v>137</v>
      </c>
      <c r="J39" s="22" t="s">
        <v>138</v>
      </c>
      <c r="N39" s="23"/>
      <c r="O39" s="23"/>
      <c r="P39" s="24"/>
      <c r="Q39" s="23"/>
      <c r="T39" s="23"/>
    </row>
    <row r="40" spans="1:25" ht="15" customHeight="1">
      <c r="A40" s="15" t="s">
        <v>139</v>
      </c>
      <c r="B40" s="15"/>
      <c r="C40" s="15"/>
      <c r="D40" s="15"/>
      <c r="E40" s="15"/>
      <c r="F40" s="20"/>
      <c r="G40" s="12" t="s">
        <v>48</v>
      </c>
      <c r="H40" t="s">
        <v>140</v>
      </c>
      <c r="I40" s="25" t="s">
        <v>21</v>
      </c>
      <c r="J40" s="26" t="s">
        <v>141</v>
      </c>
      <c r="N40" s="27"/>
      <c r="O40" s="28"/>
      <c r="P40" s="28"/>
    </row>
    <row r="41" spans="1:25" ht="15" customHeight="1">
      <c r="A41" s="15" t="s">
        <v>139</v>
      </c>
      <c r="B41" s="15"/>
      <c r="C41" s="15"/>
      <c r="D41" s="15"/>
      <c r="E41" s="15"/>
      <c r="F41" s="20"/>
      <c r="G41" s="12" t="s">
        <v>48</v>
      </c>
      <c r="H41" s="29"/>
      <c r="I41" s="30" t="s">
        <v>120</v>
      </c>
      <c r="J41" s="31" t="s">
        <v>142</v>
      </c>
      <c r="N41" s="32"/>
      <c r="O41" s="32"/>
    </row>
    <row r="42" spans="1:25" ht="15" customHeight="1">
      <c r="A42" s="15" t="s">
        <v>139</v>
      </c>
      <c r="B42" s="15"/>
      <c r="C42" s="15"/>
      <c r="D42" s="15"/>
      <c r="E42" s="15"/>
      <c r="F42" s="15"/>
      <c r="G42" s="12" t="s">
        <v>48</v>
      </c>
      <c r="H42" t="e">
        <f>CHOOSE(I42,"January ","February ","March ","April ","May ","June ","July ","August ","September ","October ","November ","Decemeber ","December ","December ","December ")</f>
        <v>#VALUE!</v>
      </c>
      <c r="I42" s="30" t="s">
        <v>120</v>
      </c>
      <c r="J42" s="33" t="e">
        <f>CONCATENATE("As at ",H42,I43)</f>
        <v>#VALUE!</v>
      </c>
      <c r="N42" s="32"/>
      <c r="O42" s="32"/>
      <c r="Q42" s="34"/>
      <c r="T42" s="34"/>
    </row>
    <row r="43" spans="1:25" ht="12.75" customHeight="1" thickBot="1">
      <c r="A43" s="15" t="s">
        <v>139</v>
      </c>
      <c r="B43" s="15"/>
      <c r="C43" s="15"/>
      <c r="D43" s="15"/>
      <c r="E43" s="15"/>
      <c r="F43" s="15"/>
      <c r="G43" s="12" t="s">
        <v>48</v>
      </c>
      <c r="H43" s="35" t="s">
        <v>143</v>
      </c>
      <c r="I43" t="str">
        <f>+"20"&amp;LEFT(I45,2)</f>
        <v>20{&amp;</v>
      </c>
      <c r="J43" s="36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1:25" ht="12.75" customHeight="1" thickTop="1">
      <c r="A44" s="15" t="s">
        <v>139</v>
      </c>
      <c r="B44" s="15"/>
      <c r="C44" s="15"/>
      <c r="D44" s="15"/>
      <c r="E44" s="15"/>
      <c r="F44" s="15"/>
      <c r="G44" s="12" t="s">
        <v>48</v>
      </c>
      <c r="I44" t="e">
        <f>+I42-I43</f>
        <v>#VALUE!</v>
      </c>
      <c r="J44" s="33"/>
    </row>
    <row r="45" spans="1:25" ht="12.75" customHeight="1">
      <c r="A45" s="15" t="s">
        <v>139</v>
      </c>
      <c r="B45" s="15"/>
      <c r="C45" s="15"/>
      <c r="D45" s="15"/>
      <c r="E45" s="15"/>
      <c r="F45" s="15"/>
      <c r="G45" s="12" t="s">
        <v>48</v>
      </c>
      <c r="I45" s="38" t="s">
        <v>115</v>
      </c>
      <c r="K45" s="39"/>
      <c r="L45" s="39"/>
      <c r="M45" s="39"/>
      <c r="N45" s="40" t="s">
        <v>144</v>
      </c>
      <c r="O45" s="41"/>
      <c r="P45" s="41"/>
      <c r="Q45" s="34"/>
      <c r="R45" s="42"/>
      <c r="S45" s="42"/>
      <c r="T45" s="42"/>
      <c r="U45" s="43"/>
      <c r="V45" s="34"/>
    </row>
    <row r="46" spans="1:25" ht="12.75" customHeight="1">
      <c r="A46" s="15" t="s">
        <v>139</v>
      </c>
      <c r="B46" s="15"/>
      <c r="C46" s="15"/>
      <c r="D46" s="15"/>
      <c r="E46" s="15"/>
      <c r="F46" s="15"/>
      <c r="G46" s="12" t="s">
        <v>48</v>
      </c>
      <c r="H46" s="35" t="s">
        <v>145</v>
      </c>
      <c r="I46" t="e">
        <f>+I43-1</f>
        <v>#VALUE!</v>
      </c>
      <c r="K46" s="28"/>
      <c r="L46" s="44"/>
      <c r="M46" s="35"/>
      <c r="N46" s="44"/>
      <c r="P46" s="45"/>
      <c r="S46" s="46"/>
      <c r="T46" s="47"/>
      <c r="U46" s="47"/>
      <c r="V46" s="47"/>
    </row>
    <row r="47" spans="1:25" ht="52">
      <c r="A47" s="15" t="s">
        <v>139</v>
      </c>
      <c r="B47" s="15"/>
      <c r="C47" s="15"/>
      <c r="D47" s="15"/>
      <c r="E47" s="15"/>
      <c r="F47" s="15"/>
      <c r="G47" s="12" t="s">
        <v>48</v>
      </c>
      <c r="H47" s="35" t="s">
        <v>146</v>
      </c>
      <c r="I47" t="e">
        <f>+I46-1</f>
        <v>#VALUE!</v>
      </c>
      <c r="K47" s="48" t="e">
        <f>+"Act "&amp;I47&amp;"
 $"</f>
        <v>#VALUE!</v>
      </c>
      <c r="L47" s="49" t="e">
        <f>+"Act "&amp;I46&amp;"
 $"</f>
        <v>#VALUE!</v>
      </c>
      <c r="N47" s="50" t="str">
        <f>+"Act YTD "&amp;I43&amp;"
 $"</f>
        <v>Act YTD 20{&amp;
 $</v>
      </c>
      <c r="P47" s="50" t="s">
        <v>147</v>
      </c>
      <c r="Q47" s="34"/>
      <c r="S47" s="50" t="s">
        <v>148</v>
      </c>
      <c r="T47" s="51" t="s">
        <v>149</v>
      </c>
      <c r="U47" s="51" t="s">
        <v>150</v>
      </c>
      <c r="V47" s="52" t="s">
        <v>151</v>
      </c>
      <c r="W47" s="53" t="s">
        <v>75</v>
      </c>
      <c r="X47" s="53" t="s">
        <v>152</v>
      </c>
    </row>
    <row r="48" spans="1:25" ht="12.75" customHeight="1">
      <c r="A48" s="15" t="s">
        <v>139</v>
      </c>
      <c r="B48" s="8"/>
      <c r="C48" s="8"/>
      <c r="D48" s="8"/>
      <c r="E48" s="8"/>
      <c r="F48" s="20"/>
      <c r="G48" s="12" t="s">
        <v>48</v>
      </c>
      <c r="J48" s="54"/>
      <c r="P48" s="17"/>
      <c r="S48" s="17"/>
      <c r="T48" s="17"/>
      <c r="U48" s="17"/>
      <c r="V48" s="17"/>
    </row>
    <row r="49" spans="1:22" ht="12.75" customHeight="1">
      <c r="A49" s="15" t="s">
        <v>153</v>
      </c>
      <c r="B49" s="18" t="s">
        <v>154</v>
      </c>
      <c r="C49" s="8" t="s">
        <v>155</v>
      </c>
      <c r="D49" s="15"/>
      <c r="E49" s="20"/>
      <c r="F49" s="20"/>
      <c r="G49" s="12" t="s">
        <v>48</v>
      </c>
      <c r="H49" s="55" t="s">
        <v>156</v>
      </c>
      <c r="I49" s="56"/>
      <c r="J49" s="57" t="s">
        <v>157</v>
      </c>
      <c r="P49" s="17"/>
      <c r="S49" s="17"/>
      <c r="T49" s="17"/>
      <c r="U49" s="17"/>
      <c r="V49" s="17"/>
    </row>
    <row r="50" spans="1:22" ht="12.75" customHeight="1">
      <c r="A50" s="15" t="s">
        <v>158</v>
      </c>
      <c r="B50" s="18" t="s">
        <v>159</v>
      </c>
      <c r="C50" s="58" t="s">
        <v>160</v>
      </c>
      <c r="D50" s="19" t="s">
        <v>134</v>
      </c>
      <c r="E50" s="18" t="s">
        <v>156</v>
      </c>
      <c r="F50" s="20"/>
      <c r="G50" s="12" t="s">
        <v>48</v>
      </c>
      <c r="J50" s="59"/>
      <c r="L50" s="60"/>
      <c r="M50" s="60"/>
      <c r="N50" s="60"/>
      <c r="P50" s="17"/>
      <c r="S50" s="17"/>
      <c r="T50" s="17"/>
      <c r="U50" s="17"/>
      <c r="V50" s="61"/>
    </row>
    <row r="51" spans="1:22" ht="12.75" customHeight="1">
      <c r="A51" s="15" t="s">
        <v>139</v>
      </c>
      <c r="B51" s="15"/>
      <c r="C51" s="8"/>
      <c r="D51" s="18"/>
      <c r="E51" s="20"/>
      <c r="F51" s="20"/>
      <c r="G51" s="12" t="s">
        <v>48</v>
      </c>
      <c r="H51" s="55"/>
      <c r="I51" t="s">
        <v>161</v>
      </c>
      <c r="J51" s="62" t="str">
        <f>W53&amp;" "&amp;X53</f>
        <v xml:space="preserve"> </v>
      </c>
      <c r="L51" s="63"/>
      <c r="M51" s="63"/>
      <c r="N51" s="63"/>
      <c r="P51" s="17"/>
      <c r="Q51" s="64"/>
      <c r="S51" s="17"/>
      <c r="T51" s="65"/>
      <c r="U51" s="65"/>
      <c r="V51" s="17"/>
    </row>
    <row r="52" spans="1:22" ht="12.75" customHeight="1">
      <c r="A52" s="15" t="s">
        <v>139</v>
      </c>
      <c r="B52" s="15"/>
      <c r="C52" s="8"/>
      <c r="D52" s="18"/>
      <c r="E52" s="20"/>
      <c r="F52" s="20"/>
      <c r="G52" s="12" t="s">
        <v>48</v>
      </c>
      <c r="J52" s="23"/>
      <c r="L52" s="60"/>
      <c r="M52" s="60"/>
      <c r="N52" s="60"/>
      <c r="P52" s="17"/>
      <c r="S52" s="65"/>
      <c r="T52" s="65"/>
      <c r="U52" s="65"/>
      <c r="V52" s="61"/>
    </row>
    <row r="53" spans="1:22" ht="12.75" customHeight="1">
      <c r="A53" s="15" t="s">
        <v>162</v>
      </c>
      <c r="B53" s="15" t="s">
        <v>163</v>
      </c>
      <c r="C53" s="58" t="s">
        <v>160</v>
      </c>
      <c r="D53" s="19" t="s">
        <v>134</v>
      </c>
      <c r="E53" s="18" t="s">
        <v>156</v>
      </c>
      <c r="F53" s="20"/>
      <c r="G53" s="12" t="s">
        <v>48</v>
      </c>
      <c r="H53" s="54"/>
      <c r="I53" s="66">
        <f>ROW(J53)</f>
        <v>53</v>
      </c>
      <c r="J53" s="67" t="s">
        <v>164</v>
      </c>
      <c r="K53" s="64"/>
      <c r="L53" s="64"/>
      <c r="M53" s="60"/>
      <c r="N53" s="64"/>
      <c r="P53" s="65">
        <f>SUM(K53:N53)</f>
        <v>0</v>
      </c>
      <c r="Q53" s="64"/>
      <c r="R53" s="64"/>
      <c r="S53" s="65"/>
      <c r="T53" s="68">
        <f>+P53-S53</f>
        <v>0</v>
      </c>
      <c r="U53" s="69" t="str">
        <f>IF(S53=0,"",+T53/S53)</f>
        <v/>
      </c>
      <c r="V53" s="70" t="str">
        <f>IF(S53=0,IF(ABS(P53-S53)&lt;$T$96,"ó",IF(P53&gt;S53,"ü","û")),IF(OR(ABS((P53-S53)/S53)&lt;$T$97,ABS(P53-S53)&lt;$T$96),"ó",IF(P53&gt;S53,"ü","û")))</f>
        <v>ó</v>
      </c>
    </row>
    <row r="54" spans="1:22" ht="12.75" customHeight="1">
      <c r="A54" s="15" t="s">
        <v>139</v>
      </c>
      <c r="B54" s="15"/>
      <c r="C54" s="15"/>
      <c r="D54" s="15"/>
      <c r="E54" s="19"/>
      <c r="F54" s="19"/>
      <c r="G54" s="12" t="s">
        <v>48</v>
      </c>
      <c r="H54" s="54"/>
      <c r="I54" s="54"/>
      <c r="K54" s="64"/>
      <c r="L54" s="64"/>
      <c r="N54" s="64"/>
      <c r="P54" s="65"/>
      <c r="Q54" s="64"/>
      <c r="R54" s="64"/>
      <c r="S54" s="65"/>
      <c r="T54" s="65"/>
      <c r="U54" s="65"/>
      <c r="V54" s="17"/>
    </row>
    <row r="55" spans="1:22" ht="12.75" customHeight="1">
      <c r="A55" s="15" t="s">
        <v>139</v>
      </c>
      <c r="B55" s="15"/>
      <c r="C55" s="15"/>
      <c r="D55" s="15"/>
      <c r="E55" s="19"/>
      <c r="F55" s="19"/>
      <c r="G55" s="12" t="s">
        <v>48</v>
      </c>
      <c r="H55" s="54"/>
      <c r="I55" t="s">
        <v>161</v>
      </c>
      <c r="J55" s="71" t="str">
        <f>"Sub Total: "&amp;X53</f>
        <v xml:space="preserve">Sub Total: </v>
      </c>
      <c r="K55" s="72">
        <f>SUBTOTAL(9,K52:K54)</f>
        <v>0</v>
      </c>
      <c r="L55" s="72">
        <f>SUBTOTAL(9,L52:L54)</f>
        <v>0</v>
      </c>
      <c r="M55" s="60"/>
      <c r="N55" s="72">
        <f>SUBTOTAL(9,N52:N54)</f>
        <v>0</v>
      </c>
      <c r="P55" s="73">
        <f>SUBTOTAL(9,P52:P54)</f>
        <v>0</v>
      </c>
      <c r="R55" s="64"/>
      <c r="S55" s="73">
        <f>SUBTOTAL(9,S52:S54)</f>
        <v>0</v>
      </c>
      <c r="T55" s="74">
        <f>+P55-S55</f>
        <v>0</v>
      </c>
      <c r="U55" s="69" t="str">
        <f>IF(S55=0,"",+T55/S55)</f>
        <v/>
      </c>
      <c r="V55" s="70" t="str">
        <f>IF(S55=0,IF(ABS(P55-S55)&lt;$T$96,"ó",IF(P55&gt;S55,"ü","û")),IF(OR(ABS((P55-S55)/S55)&lt;$T$97,ABS(P55-S55)&lt;$T$96),"ó",IF(P55&gt;S55,"ü","û")))</f>
        <v>ó</v>
      </c>
    </row>
    <row r="56" spans="1:22" ht="12.75" customHeight="1">
      <c r="A56" s="15" t="s">
        <v>165</v>
      </c>
      <c r="B56" s="15"/>
      <c r="C56" s="15"/>
      <c r="D56" s="15"/>
      <c r="E56" s="15"/>
      <c r="F56" s="15"/>
      <c r="G56" s="12" t="s">
        <v>48</v>
      </c>
      <c r="K56" s="64"/>
      <c r="L56" s="64"/>
      <c r="M56" s="63"/>
      <c r="N56" s="64"/>
      <c r="P56" s="65"/>
      <c r="Q56" s="64"/>
      <c r="R56" s="64"/>
      <c r="S56" s="65"/>
      <c r="T56" s="65"/>
      <c r="U56" s="65"/>
      <c r="V56" s="75"/>
    </row>
    <row r="57" spans="1:22" ht="12.75" customHeight="1">
      <c r="A57" s="15" t="s">
        <v>139</v>
      </c>
      <c r="B57" s="15"/>
      <c r="C57" s="15"/>
      <c r="D57" s="15"/>
      <c r="E57" s="15"/>
      <c r="F57" s="15"/>
      <c r="G57" s="12" t="s">
        <v>48</v>
      </c>
      <c r="K57" s="64"/>
      <c r="L57" s="64"/>
      <c r="M57" s="60"/>
      <c r="N57" s="64"/>
      <c r="P57" s="65"/>
      <c r="R57" s="64"/>
      <c r="S57" s="65"/>
      <c r="T57" s="65"/>
      <c r="U57" s="65"/>
      <c r="V57" s="61"/>
    </row>
    <row r="58" spans="1:22" ht="12.75" customHeight="1">
      <c r="A58" s="15" t="s">
        <v>139</v>
      </c>
      <c r="B58" s="15"/>
      <c r="C58" s="15"/>
      <c r="D58" s="15"/>
      <c r="E58" s="15"/>
      <c r="F58" s="15"/>
      <c r="G58" s="12" t="s">
        <v>48</v>
      </c>
      <c r="J58" s="57" t="s">
        <v>166</v>
      </c>
      <c r="K58" s="72">
        <f>SUBTOTAL(9,K49:K57)</f>
        <v>0</v>
      </c>
      <c r="L58" s="72">
        <f>SUBTOTAL(9,L49:L57)</f>
        <v>0</v>
      </c>
      <c r="M58" s="60"/>
      <c r="N58" s="72">
        <f>SUBTOTAL(9,N49:N57)</f>
        <v>0</v>
      </c>
      <c r="P58" s="73">
        <f>SUBTOTAL(9,P49:P57)</f>
        <v>0</v>
      </c>
      <c r="R58" s="64"/>
      <c r="S58" s="73">
        <f>SUBTOTAL(9,S49:S57)</f>
        <v>0</v>
      </c>
      <c r="T58" s="74">
        <f>+P58-S58</f>
        <v>0</v>
      </c>
      <c r="U58" s="69" t="str">
        <f>IF(S58=0,"",+T58/S58)</f>
        <v/>
      </c>
      <c r="V58" s="70" t="str">
        <f>IF(S58=0,IF(ABS(P58-S58)&lt;$T$96,"ó",IF(P58&gt;S58,"ü","û")),IF(OR(ABS((P58-S58)/S58)&lt;$T$97,ABS(P58-S58)&lt;$T$96),"ó",IF(P58&gt;S58,"ü","û")))</f>
        <v>ó</v>
      </c>
    </row>
    <row r="59" spans="1:22" ht="12.75" customHeight="1">
      <c r="A59" s="15" t="s">
        <v>139</v>
      </c>
      <c r="B59" s="8"/>
      <c r="C59" s="8"/>
      <c r="D59" s="8"/>
      <c r="E59" s="8"/>
      <c r="F59" s="8"/>
      <c r="G59" s="12" t="s">
        <v>48</v>
      </c>
      <c r="M59" s="60"/>
      <c r="P59" s="17"/>
      <c r="S59" s="17"/>
      <c r="T59" s="65"/>
      <c r="U59" s="65"/>
      <c r="V59" s="61"/>
    </row>
    <row r="60" spans="1:22" ht="12.75" customHeight="1">
      <c r="A60" s="15" t="s">
        <v>139</v>
      </c>
      <c r="B60" s="8"/>
      <c r="C60" s="8"/>
      <c r="D60" s="8"/>
      <c r="E60" s="8"/>
      <c r="F60" s="20"/>
      <c r="G60" s="12" t="s">
        <v>48</v>
      </c>
      <c r="J60" s="54"/>
      <c r="P60" s="17"/>
      <c r="S60" s="17"/>
      <c r="T60" s="17"/>
      <c r="U60" s="17"/>
      <c r="V60" s="17"/>
    </row>
    <row r="61" spans="1:22" ht="12.75" customHeight="1">
      <c r="A61" s="15" t="s">
        <v>153</v>
      </c>
      <c r="B61" s="18" t="s">
        <v>167</v>
      </c>
      <c r="C61" s="8" t="s">
        <v>155</v>
      </c>
      <c r="D61" s="15"/>
      <c r="E61" s="20"/>
      <c r="F61" s="20"/>
      <c r="G61" s="12" t="s">
        <v>48</v>
      </c>
      <c r="H61" s="55" t="s">
        <v>168</v>
      </c>
      <c r="I61" s="56"/>
      <c r="J61" s="76" t="s">
        <v>169</v>
      </c>
      <c r="P61" s="17"/>
      <c r="S61" s="17"/>
      <c r="T61" s="17"/>
      <c r="U61" s="17"/>
      <c r="V61" s="17"/>
    </row>
    <row r="62" spans="1:22" ht="12.75" customHeight="1">
      <c r="A62" s="15" t="s">
        <v>158</v>
      </c>
      <c r="B62" s="18" t="s">
        <v>159</v>
      </c>
      <c r="C62" s="58" t="s">
        <v>160</v>
      </c>
      <c r="D62" s="19" t="s">
        <v>134</v>
      </c>
      <c r="E62" s="18" t="s">
        <v>168</v>
      </c>
      <c r="F62" s="20"/>
      <c r="G62" s="12" t="s">
        <v>48</v>
      </c>
      <c r="J62" s="59"/>
      <c r="M62" s="60"/>
      <c r="P62" s="17"/>
      <c r="S62" s="17"/>
      <c r="T62" s="17"/>
      <c r="U62" s="17"/>
      <c r="V62" s="61"/>
    </row>
    <row r="63" spans="1:22" ht="12.75" customHeight="1">
      <c r="A63" s="15" t="s">
        <v>139</v>
      </c>
      <c r="B63" s="15"/>
      <c r="C63" s="8"/>
      <c r="D63" s="18"/>
      <c r="E63" s="20"/>
      <c r="F63" s="20"/>
      <c r="G63" s="12" t="s">
        <v>48</v>
      </c>
      <c r="H63" s="55"/>
      <c r="I63" t="s">
        <v>161</v>
      </c>
      <c r="J63" s="62" t="str">
        <f>W65&amp;" "&amp;X65</f>
        <v xml:space="preserve"> </v>
      </c>
      <c r="M63" s="63"/>
      <c r="P63" s="17"/>
      <c r="Q63" s="64"/>
      <c r="S63" s="17"/>
      <c r="T63" s="65"/>
      <c r="U63" s="65"/>
      <c r="V63" s="75"/>
    </row>
    <row r="64" spans="1:22" ht="12.75" customHeight="1">
      <c r="A64" s="15" t="s">
        <v>139</v>
      </c>
      <c r="B64" s="15"/>
      <c r="C64" s="8"/>
      <c r="D64" s="18"/>
      <c r="E64" s="20"/>
      <c r="F64" s="20"/>
      <c r="G64" s="12" t="s">
        <v>48</v>
      </c>
      <c r="J64" s="23"/>
      <c r="M64" s="60"/>
      <c r="P64" s="17"/>
      <c r="S64" s="17"/>
      <c r="T64" s="65"/>
      <c r="U64" s="65"/>
      <c r="V64" s="61"/>
    </row>
    <row r="65" spans="1:22" ht="12.75" customHeight="1">
      <c r="A65" s="15" t="s">
        <v>162</v>
      </c>
      <c r="B65" s="15" t="s">
        <v>163</v>
      </c>
      <c r="C65" s="58" t="s">
        <v>160</v>
      </c>
      <c r="D65" s="19" t="s">
        <v>134</v>
      </c>
      <c r="E65" s="18" t="s">
        <v>168</v>
      </c>
      <c r="F65" s="20"/>
      <c r="G65" s="12" t="s">
        <v>48</v>
      </c>
      <c r="H65" s="54"/>
      <c r="I65" s="66">
        <f>ROW(J65)</f>
        <v>65</v>
      </c>
      <c r="J65" s="71"/>
      <c r="K65" s="64"/>
      <c r="L65" s="64"/>
      <c r="M65" s="60"/>
      <c r="N65" s="64"/>
      <c r="P65" s="65">
        <f>SUM(K65:N65)</f>
        <v>0</v>
      </c>
      <c r="Q65" s="64"/>
      <c r="R65" s="64"/>
      <c r="S65" s="65"/>
      <c r="T65" s="77">
        <f>+S65-P65</f>
        <v>0</v>
      </c>
      <c r="U65" s="69" t="str">
        <f>IF(S65=0,"",+T65/S65)</f>
        <v/>
      </c>
      <c r="V65" s="61" t="str">
        <f>IF(S65=0,IF(ABS(P65-S65)&lt;$T$96,"ó",IF(P65&gt;S65,"ü","û")),IF(OR(ABS((P65-S65)/S65)&lt;$T$97,ABS(P65-S65)&lt;$T$96),"ó",IF(P65&gt;S65,"ü","û")))</f>
        <v>ó</v>
      </c>
    </row>
    <row r="66" spans="1:22" ht="12.75" customHeight="1">
      <c r="A66" s="15" t="s">
        <v>139</v>
      </c>
      <c r="B66" s="15"/>
      <c r="C66" s="15"/>
      <c r="D66" s="15"/>
      <c r="E66" s="19"/>
      <c r="F66" s="19"/>
      <c r="G66" s="12" t="s">
        <v>48</v>
      </c>
      <c r="H66" s="54"/>
      <c r="I66" s="54"/>
      <c r="K66" s="64"/>
      <c r="L66" s="64"/>
      <c r="N66" s="64"/>
      <c r="P66" s="65"/>
      <c r="Q66" s="64"/>
      <c r="R66" s="64"/>
      <c r="S66" s="65"/>
      <c r="T66" s="65"/>
      <c r="U66" s="65"/>
      <c r="V66" s="17"/>
    </row>
    <row r="67" spans="1:22" ht="12.75" customHeight="1">
      <c r="A67" s="15" t="s">
        <v>139</v>
      </c>
      <c r="B67" s="15"/>
      <c r="C67" s="15"/>
      <c r="D67" s="15"/>
      <c r="E67" s="19"/>
      <c r="F67" s="19"/>
      <c r="G67" s="12" t="s">
        <v>48</v>
      </c>
      <c r="H67" s="54"/>
      <c r="I67" t="s">
        <v>161</v>
      </c>
      <c r="J67" s="71" t="str">
        <f>"Sub Total: "&amp;X65</f>
        <v xml:space="preserve">Sub Total: </v>
      </c>
      <c r="K67" s="72">
        <f>SUBTOTAL(9,K64:K66)</f>
        <v>0</v>
      </c>
      <c r="L67" s="72">
        <f>SUBTOTAL(9,L64:L66)</f>
        <v>0</v>
      </c>
      <c r="M67" s="60"/>
      <c r="N67" s="72">
        <f>SUBTOTAL(9,N64:N66)</f>
        <v>0</v>
      </c>
      <c r="P67" s="73">
        <f>SUBTOTAL(9,P64:P66)</f>
        <v>0</v>
      </c>
      <c r="R67" s="64"/>
      <c r="S67" s="73">
        <f>SUBTOTAL(9,S64:S66)</f>
        <v>0</v>
      </c>
      <c r="T67" s="78">
        <f>+S67-P67</f>
        <v>0</v>
      </c>
      <c r="U67" s="69" t="str">
        <f>IF(S67=0,"",+T67/S67)</f>
        <v/>
      </c>
      <c r="V67" s="61" t="str">
        <f>IF(S67=0,IF(ABS(P67-S67)&lt;$T$96,"ó",IF(P67&gt;S67,"ü","û")),IF(OR(ABS((P67-S67)/S67)&lt;$T$97,ABS(P67-S67)&lt;$T$96),"ó",IF(P67&gt;S67,"ü","û")))</f>
        <v>ó</v>
      </c>
    </row>
    <row r="68" spans="1:22" ht="12.75" customHeight="1">
      <c r="A68" s="15" t="s">
        <v>165</v>
      </c>
      <c r="B68" s="15"/>
      <c r="C68" s="15"/>
      <c r="D68" s="15"/>
      <c r="E68" s="15"/>
      <c r="F68" s="15"/>
      <c r="G68" s="12" t="s">
        <v>48</v>
      </c>
      <c r="K68" s="64"/>
      <c r="L68" s="64"/>
      <c r="M68" s="63"/>
      <c r="N68" s="64"/>
      <c r="P68" s="65"/>
      <c r="Q68" s="64"/>
      <c r="R68" s="64"/>
      <c r="S68" s="65"/>
      <c r="T68" s="65"/>
      <c r="U68" s="65"/>
      <c r="V68" s="17"/>
    </row>
    <row r="69" spans="1:22" ht="12.75" customHeight="1">
      <c r="A69" s="15" t="s">
        <v>139</v>
      </c>
      <c r="B69" s="15"/>
      <c r="C69" s="15"/>
      <c r="D69" s="15"/>
      <c r="E69" s="15"/>
      <c r="F69" s="15"/>
      <c r="G69" s="12" t="s">
        <v>48</v>
      </c>
      <c r="K69" s="64"/>
      <c r="L69" s="64"/>
      <c r="M69" s="60"/>
      <c r="N69" s="64"/>
      <c r="P69" s="65"/>
      <c r="R69" s="64"/>
      <c r="S69" s="65"/>
      <c r="T69" s="65"/>
      <c r="U69" s="65"/>
      <c r="V69" s="61"/>
    </row>
    <row r="70" spans="1:22" ht="12.75" customHeight="1">
      <c r="A70" s="15" t="s">
        <v>139</v>
      </c>
      <c r="B70" s="15"/>
      <c r="C70" s="15"/>
      <c r="D70" s="15"/>
      <c r="E70" s="15"/>
      <c r="F70" s="15"/>
      <c r="G70" s="12" t="s">
        <v>48</v>
      </c>
      <c r="J70" s="57" t="s">
        <v>170</v>
      </c>
      <c r="K70" s="72">
        <f>SUBTOTAL(9,K61:K69)</f>
        <v>0</v>
      </c>
      <c r="L70" s="72">
        <f>SUBTOTAL(9,L61:L69)</f>
        <v>0</v>
      </c>
      <c r="M70" s="60"/>
      <c r="N70" s="72">
        <f>SUBTOTAL(9,N61:N69)</f>
        <v>0</v>
      </c>
      <c r="P70" s="73">
        <f>SUBTOTAL(9,P61:P69)</f>
        <v>0</v>
      </c>
      <c r="R70" s="64"/>
      <c r="S70" s="73">
        <f>SUBTOTAL(9,S61:S69)</f>
        <v>0</v>
      </c>
      <c r="T70" s="78">
        <f>+S70-P70</f>
        <v>0</v>
      </c>
      <c r="U70" s="69" t="str">
        <f>IF(S70=0,"",+T70/S70)</f>
        <v/>
      </c>
      <c r="V70" s="61" t="str">
        <f>IF(S70=0,IF(ABS(P70-S70)&lt;$T$96,"ó",IF(P70&gt;S70,"ü","û")),IF(OR(ABS((P70-S70)/S70)&lt;$T$97,ABS(P70-S70)&lt;$T$96),"ó",IF(P70&gt;S70,"ü","û")))</f>
        <v>ó</v>
      </c>
    </row>
    <row r="71" spans="1:22" ht="12.75" customHeight="1">
      <c r="A71" s="15" t="s">
        <v>139</v>
      </c>
      <c r="B71" s="8"/>
      <c r="C71" s="8"/>
      <c r="D71" s="8"/>
      <c r="E71" s="8"/>
      <c r="F71" s="8"/>
      <c r="G71" s="12" t="s">
        <v>48</v>
      </c>
      <c r="P71" s="17"/>
      <c r="S71" s="17"/>
      <c r="T71" s="17"/>
      <c r="U71" s="17"/>
      <c r="V71" s="17"/>
    </row>
    <row r="72" spans="1:22" ht="12.75" customHeight="1" thickBot="1">
      <c r="A72" s="15" t="s">
        <v>139</v>
      </c>
      <c r="B72" s="8"/>
      <c r="C72" s="8"/>
      <c r="D72" s="8"/>
      <c r="E72" s="8"/>
      <c r="F72" s="8"/>
      <c r="G72" s="12" t="s">
        <v>48</v>
      </c>
      <c r="J72" s="57" t="s">
        <v>171</v>
      </c>
      <c r="K72" s="79">
        <f>+K58-K70</f>
        <v>0</v>
      </c>
      <c r="L72" s="79">
        <f>+L58-L70</f>
        <v>0</v>
      </c>
      <c r="M72" s="60"/>
      <c r="N72" s="79">
        <f>+N58-N70</f>
        <v>0</v>
      </c>
      <c r="P72" s="80">
        <f>+P58-P70</f>
        <v>0</v>
      </c>
      <c r="R72" s="81"/>
      <c r="S72" s="80">
        <f>+S58-S70</f>
        <v>0</v>
      </c>
      <c r="T72" s="82">
        <f>+P72-S72</f>
        <v>0</v>
      </c>
      <c r="U72" s="69" t="str">
        <f>IF(S72=0,"",+T72/S72)</f>
        <v/>
      </c>
      <c r="V72" s="70" t="str">
        <f>IF(S72=0,IF(ABS(P72-S72)&lt;$T$96,"ó",IF(P72&gt;S72,"ü","û")),IF(OR(ABS((P72-S72)/S72)&lt;$T$97,ABS(P72-S72)&lt;$T$96),"ó",IF(P72&gt;S72,"ü","û")))</f>
        <v>ó</v>
      </c>
    </row>
    <row r="73" spans="1:22" ht="12.75" customHeight="1" thickTop="1">
      <c r="A73" s="15" t="s">
        <v>139</v>
      </c>
      <c r="B73" s="8"/>
      <c r="C73" s="8"/>
      <c r="D73" s="8"/>
      <c r="E73" s="8"/>
      <c r="F73" s="8"/>
      <c r="G73" s="12" t="s">
        <v>48</v>
      </c>
      <c r="P73" s="17"/>
      <c r="S73" s="17"/>
      <c r="T73" s="17"/>
      <c r="U73" s="17"/>
      <c r="V73" s="17"/>
    </row>
    <row r="74" spans="1:22" ht="12.75" customHeight="1">
      <c r="A74" s="18" t="s">
        <v>153</v>
      </c>
      <c r="B74" s="15" t="s">
        <v>167</v>
      </c>
      <c r="C74" s="8" t="s">
        <v>155</v>
      </c>
      <c r="D74" s="15"/>
      <c r="E74" s="20"/>
      <c r="F74" s="20"/>
      <c r="G74" s="12" t="s">
        <v>48</v>
      </c>
      <c r="H74" s="55" t="s">
        <v>172</v>
      </c>
      <c r="I74" s="55"/>
      <c r="J74" s="83" t="s">
        <v>173</v>
      </c>
      <c r="K74" s="84"/>
      <c r="L74" s="84"/>
      <c r="N74" s="84"/>
      <c r="P74" s="85"/>
      <c r="S74" s="85"/>
      <c r="T74" s="17"/>
      <c r="U74" s="17"/>
      <c r="V74" s="17"/>
    </row>
    <row r="75" spans="1:22" ht="12.75" customHeight="1">
      <c r="A75" s="15" t="s">
        <v>158</v>
      </c>
      <c r="B75" s="18" t="s">
        <v>159</v>
      </c>
      <c r="C75" s="8" t="s">
        <v>160</v>
      </c>
      <c r="D75" s="15" t="s">
        <v>174</v>
      </c>
      <c r="E75" s="18" t="s">
        <v>172</v>
      </c>
      <c r="F75" s="20"/>
      <c r="G75" s="12" t="s">
        <v>48</v>
      </c>
      <c r="J75" s="59"/>
      <c r="K75" s="84"/>
      <c r="L75" s="84"/>
      <c r="N75" s="84"/>
      <c r="P75" s="85"/>
      <c r="S75" s="85"/>
      <c r="T75" s="17"/>
      <c r="U75" s="17"/>
      <c r="V75" s="17"/>
    </row>
    <row r="76" spans="1:22" ht="12.75" customHeight="1">
      <c r="A76" s="15" t="s">
        <v>139</v>
      </c>
      <c r="B76" s="15"/>
      <c r="C76" s="8"/>
      <c r="D76" s="18"/>
      <c r="E76" s="20"/>
      <c r="F76" s="20"/>
      <c r="G76" s="12" t="s">
        <v>48</v>
      </c>
      <c r="H76" s="56" t="s">
        <v>75</v>
      </c>
      <c r="I76" t="s">
        <v>161</v>
      </c>
      <c r="J76" s="62" t="str">
        <f>W78&amp;" "&amp;X78</f>
        <v xml:space="preserve"> </v>
      </c>
      <c r="K76" s="84"/>
      <c r="L76" s="84"/>
      <c r="N76" s="84"/>
      <c r="P76" s="85"/>
      <c r="S76" s="85"/>
      <c r="T76" s="17"/>
      <c r="U76" s="17"/>
      <c r="V76" s="17"/>
    </row>
    <row r="77" spans="1:22" ht="12.75" customHeight="1">
      <c r="A77" s="15" t="s">
        <v>139</v>
      </c>
      <c r="B77" s="15"/>
      <c r="C77" s="8"/>
      <c r="D77" s="18"/>
      <c r="E77" s="20"/>
      <c r="F77" s="20"/>
      <c r="G77" s="12" t="s">
        <v>48</v>
      </c>
      <c r="J77" s="23"/>
      <c r="K77" s="84"/>
      <c r="L77" s="84"/>
      <c r="N77" s="84"/>
      <c r="P77" s="85"/>
      <c r="S77" s="85"/>
      <c r="T77" s="17"/>
      <c r="U77" s="17"/>
      <c r="V77" s="17"/>
    </row>
    <row r="78" spans="1:22" ht="12.75" customHeight="1">
      <c r="A78" s="15" t="s">
        <v>162</v>
      </c>
      <c r="B78" s="18" t="s">
        <v>175</v>
      </c>
      <c r="C78" s="8" t="s">
        <v>160</v>
      </c>
      <c r="D78" s="15" t="s">
        <v>174</v>
      </c>
      <c r="E78" s="18" t="s">
        <v>172</v>
      </c>
      <c r="F78" s="20"/>
      <c r="G78" s="12" t="s">
        <v>48</v>
      </c>
      <c r="H78" s="86" t="s">
        <v>176</v>
      </c>
      <c r="I78" s="87"/>
      <c r="J78" s="71"/>
      <c r="K78" s="84"/>
      <c r="L78" s="84"/>
      <c r="N78" s="84"/>
      <c r="P78" s="65">
        <f>SUM(K78:N78)</f>
        <v>0</v>
      </c>
      <c r="S78" s="85"/>
      <c r="T78" s="77">
        <f>+S78-P78</f>
        <v>0</v>
      </c>
      <c r="U78" s="69" t="str">
        <f>IF(S78=0,"",+T78/S78)</f>
        <v/>
      </c>
      <c r="V78" s="61" t="str">
        <f>IF(S78=0,IF(ABS(P78-S78)&lt;$T$96,"ó",IF(P78&gt;S78,"ü","û")),IF(OR(ABS((P78-S78)/S78)&lt;$T$97,ABS(P78-S78)&lt;$T$96),"ó",IF(P78&gt;S78,"ü","û")))</f>
        <v>ó</v>
      </c>
    </row>
    <row r="79" spans="1:22" ht="12.75" customHeight="1">
      <c r="A79" s="15" t="s">
        <v>139</v>
      </c>
      <c r="B79" s="15"/>
      <c r="C79" s="15"/>
      <c r="D79" s="15"/>
      <c r="E79" s="19"/>
      <c r="F79" s="19"/>
      <c r="G79" s="12" t="s">
        <v>48</v>
      </c>
      <c r="H79" s="54"/>
      <c r="I79" s="54"/>
      <c r="K79" s="84"/>
      <c r="L79" s="84"/>
      <c r="N79" s="84"/>
      <c r="P79" s="85"/>
      <c r="S79" s="85"/>
      <c r="T79" s="65"/>
      <c r="U79" s="65"/>
      <c r="V79" s="17"/>
    </row>
    <row r="80" spans="1:22" ht="12.75" customHeight="1">
      <c r="A80" s="15" t="s">
        <v>139</v>
      </c>
      <c r="B80" s="15"/>
      <c r="C80" s="15"/>
      <c r="D80" s="15"/>
      <c r="E80" s="19"/>
      <c r="F80" s="19"/>
      <c r="G80" s="12" t="s">
        <v>48</v>
      </c>
      <c r="H80" s="54"/>
      <c r="I80" t="s">
        <v>161</v>
      </c>
      <c r="J80" s="71" t="str">
        <f>"Sub Total: "&amp;X78</f>
        <v xml:space="preserve">Sub Total: </v>
      </c>
      <c r="K80" s="88">
        <f>SUBTOTAL(9,K77:K79)</f>
        <v>0</v>
      </c>
      <c r="L80" s="88">
        <f>SUBTOTAL(9,L77:L79)</f>
        <v>0</v>
      </c>
      <c r="N80" s="88">
        <f>SUBTOTAL(9,N77:N79)</f>
        <v>0</v>
      </c>
      <c r="P80" s="89">
        <f>SUBTOTAL(9,P77:P79)</f>
        <v>0</v>
      </c>
      <c r="S80" s="89">
        <f>SUBTOTAL(9,S77:S79)</f>
        <v>0</v>
      </c>
      <c r="T80" s="78">
        <f>+S80-P80</f>
        <v>0</v>
      </c>
      <c r="U80" s="69" t="str">
        <f>IF(S80=0,"",+T80/S80)</f>
        <v/>
      </c>
      <c r="V80" s="61" t="str">
        <f>IF(S80=0,IF(ABS(P80-S80)&lt;$T$96,"ó",IF(P80&gt;S80,"ü","û")),IF(OR(ABS((P80-S80)/S80)&lt;$T$97,ABS(P80-S80)&lt;$T$96),"ó",IF(P80&gt;S80,"ü","û")))</f>
        <v>ó</v>
      </c>
    </row>
    <row r="81" spans="1:22" ht="12.75" customHeight="1">
      <c r="A81" s="15" t="s">
        <v>165</v>
      </c>
      <c r="B81" s="15"/>
      <c r="C81" s="15"/>
      <c r="D81" s="15"/>
      <c r="E81" s="15"/>
      <c r="F81" s="15"/>
      <c r="G81" s="12" t="s">
        <v>48</v>
      </c>
      <c r="K81" s="84"/>
      <c r="L81" s="84"/>
      <c r="N81" s="84"/>
      <c r="P81" s="85"/>
      <c r="S81" s="85"/>
      <c r="T81" s="65"/>
      <c r="U81" s="65"/>
      <c r="V81" s="17"/>
    </row>
    <row r="82" spans="1:22" ht="12.75" customHeight="1">
      <c r="A82" s="15" t="s">
        <v>139</v>
      </c>
      <c r="B82" s="15"/>
      <c r="C82" s="15"/>
      <c r="D82" s="15"/>
      <c r="E82" s="15"/>
      <c r="F82" s="15"/>
      <c r="G82" s="12" t="s">
        <v>48</v>
      </c>
      <c r="K82" s="84"/>
      <c r="L82" s="84"/>
      <c r="N82" s="84"/>
      <c r="P82" s="85"/>
      <c r="S82" s="85"/>
      <c r="T82" s="65"/>
      <c r="U82" s="65"/>
      <c r="V82" s="61"/>
    </row>
    <row r="83" spans="1:22" ht="12.75" customHeight="1">
      <c r="A83" s="15" t="s">
        <v>139</v>
      </c>
      <c r="B83" s="15"/>
      <c r="C83" s="15"/>
      <c r="D83" s="15"/>
      <c r="E83" s="15"/>
      <c r="F83" s="15"/>
      <c r="G83" s="12" t="s">
        <v>48</v>
      </c>
      <c r="J83" s="57" t="s">
        <v>177</v>
      </c>
      <c r="K83" s="88">
        <f>SUBTOTAL(9,K74:K82)</f>
        <v>0</v>
      </c>
      <c r="L83" s="88">
        <f>SUBTOTAL(9,L74:L82)</f>
        <v>0</v>
      </c>
      <c r="N83" s="88">
        <f>SUBTOTAL(9,N74:N82)</f>
        <v>0</v>
      </c>
      <c r="P83" s="89">
        <f>SUBTOTAL(9,P74:P82)</f>
        <v>0</v>
      </c>
      <c r="S83" s="89">
        <f>SUBTOTAL(9,S74:S82)</f>
        <v>0</v>
      </c>
      <c r="T83" s="78">
        <f>+S83-P83</f>
        <v>0</v>
      </c>
      <c r="U83" s="69" t="str">
        <f>IF(S83=0,"",+T83/S83)</f>
        <v/>
      </c>
      <c r="V83" s="61" t="str">
        <f>IF(S83=0,IF(ABS(P83-S83)&lt;$T$96,"ó",IF(P83&gt;S83,"ü","û")),IF(OR(ABS((P83-S83)/S83)&lt;$T$97,ABS(P83-S83)&lt;$T$96),"ó",IF(P83&gt;S83,"ü","û")))</f>
        <v>ó</v>
      </c>
    </row>
    <row r="84" spans="1:22" ht="12.75" customHeight="1">
      <c r="A84" s="15" t="s">
        <v>139</v>
      </c>
      <c r="B84" s="8"/>
      <c r="C84" s="8"/>
      <c r="D84" s="8"/>
      <c r="E84" s="8"/>
      <c r="F84" s="8"/>
      <c r="G84" s="12" t="s">
        <v>48</v>
      </c>
      <c r="K84" s="84"/>
      <c r="L84" s="84"/>
      <c r="N84" s="84"/>
      <c r="P84" s="85"/>
      <c r="S84" s="85"/>
      <c r="T84" s="17"/>
      <c r="U84" s="17"/>
      <c r="V84" s="17"/>
    </row>
    <row r="85" spans="1:22" ht="12.75" customHeight="1" thickBot="1">
      <c r="A85" s="15" t="s">
        <v>139</v>
      </c>
      <c r="B85" s="8"/>
      <c r="C85" s="8"/>
      <c r="D85" s="8"/>
      <c r="E85" s="8"/>
      <c r="F85" s="8"/>
      <c r="G85" s="12" t="s">
        <v>48</v>
      </c>
      <c r="J85" s="90" t="s">
        <v>178</v>
      </c>
      <c r="K85" s="91">
        <f>+K72-K83</f>
        <v>0</v>
      </c>
      <c r="L85" s="91">
        <f>+L72-L83</f>
        <v>0</v>
      </c>
      <c r="N85" s="91">
        <f>+N72-N83</f>
        <v>0</v>
      </c>
      <c r="P85" s="92">
        <f>+P72-P83</f>
        <v>0</v>
      </c>
      <c r="S85" s="92">
        <f>+S72-S83</f>
        <v>0</v>
      </c>
      <c r="T85" s="82">
        <f>+P85-S85</f>
        <v>0</v>
      </c>
      <c r="U85" s="69" t="str">
        <f>IF(S85=0,"",+T85/S85)</f>
        <v/>
      </c>
      <c r="V85" s="70" t="str">
        <f>IF(S85=0,IF(ABS(P85-S85)&lt;$T$96,"ó",IF(P85&gt;S85,"ü","û")),IF(OR(ABS((P85-S85)/S85)&lt;$T$97,ABS(P85-S85)&lt;$T$96),"ó",IF(P85&gt;S85,"ü","û")))</f>
        <v>ó</v>
      </c>
    </row>
    <row r="86" spans="1:22" ht="12.75" customHeight="1" thickTop="1">
      <c r="A86" s="15" t="s">
        <v>139</v>
      </c>
      <c r="B86" s="8"/>
      <c r="C86" s="8"/>
      <c r="D86" s="8"/>
      <c r="E86" s="8"/>
      <c r="F86" s="8"/>
      <c r="G86" s="12" t="s">
        <v>48</v>
      </c>
      <c r="P86" s="17"/>
      <c r="S86" s="17"/>
      <c r="T86" s="17"/>
      <c r="U86" s="17"/>
      <c r="V86" s="17"/>
    </row>
    <row r="87" spans="1:22" ht="12.75" customHeight="1">
      <c r="A87" s="15" t="s">
        <v>153</v>
      </c>
      <c r="B87" s="15" t="s">
        <v>154</v>
      </c>
      <c r="C87" s="8" t="s">
        <v>155</v>
      </c>
      <c r="D87" s="8"/>
      <c r="E87" s="8"/>
      <c r="F87" s="8"/>
      <c r="G87" s="12" t="s">
        <v>48</v>
      </c>
      <c r="M87" s="63"/>
      <c r="P87" s="17"/>
      <c r="S87" s="17"/>
      <c r="T87" s="17"/>
      <c r="U87" s="17"/>
      <c r="V87" s="17"/>
    </row>
    <row r="88" spans="1:22" ht="12.75" customHeight="1">
      <c r="A88" s="15" t="s">
        <v>162</v>
      </c>
      <c r="B88" s="58" t="s">
        <v>175</v>
      </c>
      <c r="C88" s="8" t="s">
        <v>179</v>
      </c>
      <c r="D88" s="93" t="s">
        <v>134</v>
      </c>
      <c r="E88" s="38" t="s">
        <v>180</v>
      </c>
      <c r="F88" s="38"/>
      <c r="G88" s="12" t="s">
        <v>48</v>
      </c>
      <c r="J88" s="35" t="s">
        <v>181</v>
      </c>
      <c r="K88" s="64"/>
      <c r="L88" s="64"/>
      <c r="M88" s="63"/>
      <c r="N88" s="64"/>
      <c r="P88" s="65">
        <f>+K88</f>
        <v>0</v>
      </c>
      <c r="R88" s="64"/>
      <c r="S88" s="65"/>
      <c r="T88" s="77">
        <f>+P88-S88</f>
        <v>0</v>
      </c>
      <c r="U88" s="69" t="str">
        <f>IF(S88=0,"",+T88/S88)</f>
        <v/>
      </c>
      <c r="V88" s="17"/>
    </row>
    <row r="89" spans="1:22" ht="12.75" customHeight="1">
      <c r="A89" s="15" t="s">
        <v>139</v>
      </c>
      <c r="B89" s="8"/>
      <c r="C89" s="8"/>
      <c r="D89" s="8"/>
      <c r="E89" s="8"/>
      <c r="F89" s="8"/>
      <c r="G89" s="12" t="s">
        <v>48</v>
      </c>
      <c r="J89" s="94" t="s">
        <v>182</v>
      </c>
      <c r="K89" s="72">
        <f>+K88+K85</f>
        <v>0</v>
      </c>
      <c r="L89" s="72">
        <f>+L88+L85</f>
        <v>0</v>
      </c>
      <c r="M89" s="63"/>
      <c r="N89" s="72">
        <f>+N88+N85</f>
        <v>0</v>
      </c>
      <c r="P89" s="73">
        <f>+P88+P85</f>
        <v>0</v>
      </c>
      <c r="R89" s="64"/>
      <c r="S89" s="73">
        <f>+S88+S85</f>
        <v>0</v>
      </c>
      <c r="T89" s="74">
        <f>+P89-S89</f>
        <v>0</v>
      </c>
      <c r="U89" s="69" t="str">
        <f>IF(S89=0,"",+T89/S89)</f>
        <v/>
      </c>
      <c r="V89" s="70" t="str">
        <f>IF(S89=0,IF(ABS(P89-S89)&lt;$T$96,"ó",IF(P89&gt;S89,"ü","û")),IF(OR(ABS((P89-S89)/S89)&lt;$T$97,ABS(P89-S89)&lt;$T$96),"ó",IF(P89&gt;S89,"ü","û")))</f>
        <v>ó</v>
      </c>
    </row>
    <row r="90" spans="1:22" ht="12.75" customHeight="1">
      <c r="A90" s="15" t="s">
        <v>139</v>
      </c>
      <c r="B90" s="8"/>
      <c r="C90" s="8"/>
      <c r="D90" s="8"/>
      <c r="E90" s="8"/>
      <c r="F90" s="8"/>
      <c r="G90" s="12" t="s">
        <v>48</v>
      </c>
      <c r="M90" s="63"/>
    </row>
    <row r="91" spans="1:22" ht="12.75" customHeight="1">
      <c r="A91" s="15" t="s">
        <v>139</v>
      </c>
      <c r="B91" s="8"/>
      <c r="C91" s="8"/>
      <c r="D91" s="8"/>
      <c r="E91" s="8"/>
      <c r="F91" s="8"/>
      <c r="G91" s="12" t="s">
        <v>48</v>
      </c>
      <c r="J91" s="95" t="s">
        <v>183</v>
      </c>
    </row>
    <row r="92" spans="1:22">
      <c r="A92" s="15" t="s">
        <v>139</v>
      </c>
      <c r="B92" s="8"/>
      <c r="C92" s="8"/>
      <c r="D92" s="8"/>
      <c r="E92" s="8"/>
      <c r="F92" s="8"/>
      <c r="G92" s="12" t="s">
        <v>48</v>
      </c>
      <c r="J92" s="96"/>
    </row>
    <row r="93" spans="1:22">
      <c r="A93" s="15" t="s">
        <v>139</v>
      </c>
      <c r="B93" s="8"/>
      <c r="C93" s="8"/>
      <c r="D93" s="8"/>
      <c r="E93" s="8"/>
      <c r="F93" s="8"/>
      <c r="G93" s="12" t="s">
        <v>48</v>
      </c>
      <c r="M93" s="60"/>
      <c r="N93" s="60"/>
      <c r="T93" s="64"/>
      <c r="U93" s="64"/>
    </row>
    <row r="94" spans="1:22" ht="16" hidden="1" outlineLevel="1">
      <c r="A94" s="15" t="s">
        <v>139</v>
      </c>
      <c r="B94" s="8"/>
      <c r="C94" s="8"/>
      <c r="D94" s="8"/>
      <c r="E94" s="8"/>
      <c r="F94" s="8"/>
      <c r="G94" s="12" t="s">
        <v>48</v>
      </c>
      <c r="J94" s="97" t="s">
        <v>184</v>
      </c>
      <c r="K94" t="str">
        <f>+I40</f>
        <v>CC</v>
      </c>
      <c r="O94" s="28"/>
      <c r="T94" s="64"/>
      <c r="U94" s="64"/>
    </row>
    <row r="95" spans="1:22" ht="39" hidden="1" outlineLevel="1">
      <c r="A95" s="15" t="s">
        <v>139</v>
      </c>
      <c r="B95" s="8"/>
      <c r="C95" s="8"/>
      <c r="D95" s="8"/>
      <c r="E95" s="8"/>
      <c r="F95" s="8"/>
      <c r="G95" s="12" t="s">
        <v>48</v>
      </c>
      <c r="J95" s="98" t="s">
        <v>185</v>
      </c>
      <c r="K95" s="99" t="s">
        <v>151</v>
      </c>
      <c r="O95" s="28"/>
      <c r="S95" s="100" t="s">
        <v>186</v>
      </c>
      <c r="T95" s="101"/>
      <c r="U95" s="64"/>
    </row>
    <row r="96" spans="1:22" hidden="1" outlineLevel="1">
      <c r="A96" s="15" t="s">
        <v>139</v>
      </c>
      <c r="B96" s="8"/>
      <c r="C96" s="8"/>
      <c r="D96" s="8"/>
      <c r="E96" s="8"/>
      <c r="F96" s="8"/>
      <c r="G96" s="12" t="s">
        <v>48</v>
      </c>
      <c r="S96" s="102" t="s">
        <v>187</v>
      </c>
      <c r="T96" s="103">
        <f>VLOOKUP(K94,$K$98:$N$102,4,FALSE)</f>
        <v>10000</v>
      </c>
      <c r="U96" s="64"/>
    </row>
    <row r="97" spans="1:21" ht="17" hidden="1" outlineLevel="1" thickBot="1">
      <c r="A97" s="15" t="s">
        <v>139</v>
      </c>
      <c r="B97" s="8"/>
      <c r="C97" s="8"/>
      <c r="D97" s="8"/>
      <c r="E97" s="8"/>
      <c r="F97" s="8"/>
      <c r="G97" s="12" t="s">
        <v>48</v>
      </c>
      <c r="J97" s="104" t="s">
        <v>186</v>
      </c>
      <c r="K97" s="105" t="s">
        <v>188</v>
      </c>
      <c r="L97" s="105" t="s">
        <v>189</v>
      </c>
      <c r="M97" s="105" t="s">
        <v>190</v>
      </c>
      <c r="N97" s="105" t="s">
        <v>191</v>
      </c>
      <c r="O97" s="105" t="s">
        <v>192</v>
      </c>
      <c r="S97" s="106" t="s">
        <v>193</v>
      </c>
      <c r="T97" s="107">
        <f>VLOOKUP(K94,$K$98:$N$102,2,FALSE)</f>
        <v>0.02</v>
      </c>
      <c r="U97" s="64"/>
    </row>
    <row r="98" spans="1:21" hidden="1" outlineLevel="1">
      <c r="A98" s="15" t="s">
        <v>139</v>
      </c>
      <c r="B98" s="8"/>
      <c r="C98" s="8"/>
      <c r="D98" s="8"/>
      <c r="E98" s="8"/>
      <c r="F98" s="8"/>
      <c r="G98" s="12" t="s">
        <v>48</v>
      </c>
      <c r="K98" s="63" t="s">
        <v>194</v>
      </c>
      <c r="L98" s="108">
        <v>0.01</v>
      </c>
      <c r="M98" s="63" t="s">
        <v>195</v>
      </c>
      <c r="N98" s="109">
        <v>200000</v>
      </c>
      <c r="O98" s="63">
        <v>1</v>
      </c>
      <c r="T98" s="64"/>
      <c r="U98" s="64"/>
    </row>
    <row r="99" spans="1:21" hidden="1" outlineLevel="1">
      <c r="A99" s="15" t="s">
        <v>139</v>
      </c>
      <c r="B99" s="8"/>
      <c r="C99" s="8"/>
      <c r="D99" s="8"/>
      <c r="E99" s="8"/>
      <c r="F99" s="8"/>
      <c r="G99" s="12" t="s">
        <v>48</v>
      </c>
      <c r="K99" s="63" t="s">
        <v>196</v>
      </c>
      <c r="L99" s="108">
        <v>0.02</v>
      </c>
      <c r="M99" s="63" t="s">
        <v>195</v>
      </c>
      <c r="N99" s="109">
        <v>100000</v>
      </c>
      <c r="O99" s="63">
        <v>2</v>
      </c>
      <c r="T99" s="64"/>
      <c r="U99" s="64"/>
    </row>
    <row r="100" spans="1:21" hidden="1" outlineLevel="1">
      <c r="A100" s="15" t="s">
        <v>139</v>
      </c>
      <c r="B100" s="8"/>
      <c r="C100" s="8"/>
      <c r="D100" s="8"/>
      <c r="E100" s="8"/>
      <c r="F100" s="8"/>
      <c r="G100" s="12" t="s">
        <v>48</v>
      </c>
      <c r="K100" s="63" t="s">
        <v>197</v>
      </c>
      <c r="L100" s="108">
        <v>0.02</v>
      </c>
      <c r="M100" s="63" t="s">
        <v>195</v>
      </c>
      <c r="N100" s="109">
        <v>75000</v>
      </c>
      <c r="O100" s="63">
        <v>3</v>
      </c>
      <c r="T100" s="64"/>
      <c r="U100" s="64"/>
    </row>
    <row r="101" spans="1:21" hidden="1" outlineLevel="1">
      <c r="A101" s="15" t="s">
        <v>139</v>
      </c>
      <c r="B101" s="8"/>
      <c r="C101" s="8"/>
      <c r="D101" s="8"/>
      <c r="E101" s="8"/>
      <c r="F101" s="8"/>
      <c r="G101" s="12" t="s">
        <v>48</v>
      </c>
      <c r="K101" s="63" t="s">
        <v>198</v>
      </c>
      <c r="L101" s="108">
        <v>0.02</v>
      </c>
      <c r="M101" s="63" t="s">
        <v>195</v>
      </c>
      <c r="N101" s="109">
        <v>50000</v>
      </c>
      <c r="O101" s="63">
        <v>4</v>
      </c>
      <c r="T101" s="64"/>
      <c r="U101" s="64"/>
    </row>
    <row r="102" spans="1:21" hidden="1" outlineLevel="1">
      <c r="A102" s="15" t="s">
        <v>139</v>
      </c>
      <c r="B102" s="8"/>
      <c r="C102" s="8"/>
      <c r="D102" s="8"/>
      <c r="E102" s="8"/>
      <c r="F102" s="8"/>
      <c r="G102" s="12" t="s">
        <v>48</v>
      </c>
      <c r="K102" s="110" t="s">
        <v>21</v>
      </c>
      <c r="L102" s="111">
        <v>0.02</v>
      </c>
      <c r="M102" s="110" t="s">
        <v>195</v>
      </c>
      <c r="N102" s="112">
        <v>10000</v>
      </c>
      <c r="O102" s="110">
        <v>5</v>
      </c>
      <c r="T102" s="64"/>
      <c r="U102" s="64"/>
    </row>
    <row r="103" spans="1:21" hidden="1" outlineLevel="1">
      <c r="A103" s="15" t="s">
        <v>139</v>
      </c>
      <c r="B103" s="8"/>
      <c r="C103" s="8"/>
      <c r="D103" s="8"/>
      <c r="E103" s="8"/>
      <c r="F103" s="8"/>
      <c r="G103" s="12" t="s">
        <v>48</v>
      </c>
      <c r="M103" s="60"/>
      <c r="N103" s="60"/>
      <c r="T103" s="64"/>
      <c r="U103" s="64"/>
    </row>
    <row r="104" spans="1:21" collapsed="1">
      <c r="A104" s="15" t="s">
        <v>139</v>
      </c>
      <c r="B104" s="8"/>
      <c r="C104" s="8"/>
      <c r="D104" s="8"/>
      <c r="E104" s="8"/>
      <c r="F104" s="8"/>
      <c r="G104" s="12" t="s">
        <v>48</v>
      </c>
      <c r="M104" s="60"/>
      <c r="N104" s="60"/>
      <c r="T104" s="64"/>
      <c r="U104" s="64"/>
    </row>
    <row r="105" spans="1:21">
      <c r="A105" s="15" t="s">
        <v>139</v>
      </c>
      <c r="B105" s="8"/>
      <c r="C105" s="8"/>
      <c r="D105" s="8"/>
      <c r="E105" s="8"/>
      <c r="F105" s="8"/>
      <c r="G105" s="12" t="s">
        <v>48</v>
      </c>
      <c r="M105" s="60"/>
      <c r="N105" s="60"/>
      <c r="T105" s="64"/>
      <c r="U105" s="64"/>
    </row>
    <row r="106" spans="1:21">
      <c r="A106" s="15" t="s">
        <v>139</v>
      </c>
      <c r="B106" s="8"/>
      <c r="C106" s="8"/>
      <c r="D106" s="8"/>
      <c r="E106" s="8"/>
      <c r="F106" s="8"/>
      <c r="G106" s="12" t="s">
        <v>48</v>
      </c>
      <c r="M106" s="60"/>
      <c r="N106" s="60"/>
      <c r="T106" s="64"/>
      <c r="U106" s="64"/>
    </row>
    <row r="107" spans="1:21">
      <c r="A107" s="15" t="s">
        <v>139</v>
      </c>
      <c r="B107" s="8"/>
      <c r="C107" s="8"/>
      <c r="D107" s="8"/>
      <c r="E107" s="8"/>
      <c r="F107" s="8"/>
      <c r="G107" s="12" t="s">
        <v>48</v>
      </c>
      <c r="M107" s="60"/>
      <c r="N107" s="60"/>
      <c r="T107" s="64"/>
      <c r="U107" s="64"/>
    </row>
    <row r="108" spans="1:21">
      <c r="A108" s="15" t="s">
        <v>139</v>
      </c>
      <c r="B108" s="8"/>
      <c r="C108" s="8"/>
      <c r="D108" s="8"/>
      <c r="E108" s="8"/>
      <c r="F108" s="8"/>
      <c r="G108" s="12" t="s">
        <v>48</v>
      </c>
      <c r="M108" s="60"/>
      <c r="N108" s="60"/>
      <c r="T108" s="64"/>
      <c r="U108" s="64"/>
    </row>
    <row r="109" spans="1:21">
      <c r="A109" s="15"/>
    </row>
    <row r="110" spans="1:21">
      <c r="A110" s="15"/>
    </row>
    <row r="111" spans="1:21">
      <c r="A111" s="15"/>
    </row>
    <row r="112" spans="1:2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41" spans="1:1">
      <c r="A141" s="15"/>
    </row>
    <row r="142" spans="1:1">
      <c r="A142" s="15"/>
    </row>
  </sheetData>
  <conditionalFormatting sqref="K98:O101">
    <cfRule type="expression" dxfId="0" priority="1" stopIfTrue="1">
      <formula>+$J$97=$J98</formula>
    </cfRule>
  </conditionalFormatting>
  <pageMargins left="0.55118110236220474" right="0.35433070866141736" top="0.47244094488188981" bottom="0.74803149606299213" header="0.39370078740157483" footer="0.35433070866141736"/>
  <pageSetup paperSize="9" scale="86" fitToHeight="0" orientation="portrait" r:id="rId1"/>
  <headerFooter alignWithMargins="0">
    <oddFooter>&amp;L&amp;8&amp;Z&amp;F \\ &amp;A
&amp;R&amp;8Page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DEFINITIONReport</vt:lpstr>
      <vt:lpstr>_defntmp_</vt:lpstr>
      <vt:lpstr>_defntmp_!Print_Area</vt:lpstr>
      <vt:lpstr>DEFINITIONReport!Print_Area</vt:lpstr>
      <vt:lpstr>_defntmp_!Print_Titles</vt:lpstr>
      <vt:lpstr>DEFINITIONReport!Print_Titles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Neville Rankine</dc:creator>
  <cp:lastModifiedBy>Roger Edmonds</cp:lastModifiedBy>
  <dcterms:created xsi:type="dcterms:W3CDTF">2021-12-14T23:21:16Z</dcterms:created>
  <dcterms:modified xsi:type="dcterms:W3CDTF">2021-12-19T04:45:47Z</dcterms:modified>
</cp:coreProperties>
</file>