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DC\Teaching and Learning\Academic Services Team (EDS Teaching)\Enrolment Advice\2025 - files locked PW = AUEDC all caps\LHSE\"/>
    </mc:Choice>
  </mc:AlternateContent>
  <xr:revisionPtr revIDLastSave="0" documentId="13_ncr:1_{0A42899D-59B7-4006-880D-10A7C332BE44}" xr6:coauthVersionLast="47" xr6:coauthVersionMax="47" xr10:uidLastSave="{00000000-0000-0000-0000-000000000000}"/>
  <workbookProtection workbookAlgorithmName="SHA-512" workbookHashValue="fPkmbLMrI7oX9V/iykLUS/HGaM4gCUJtw8ZQx1ggtT+l2/mAOLcIIsNbhLQSAITicBybMDVcIJ2evxP5pJB+Zg==" workbookSaltValue="HbNG5L5iQhqscXhklBgNzQ==" workbookSpinCount="100000" lockStructure="1"/>
  <bookViews>
    <workbookView xWindow="28680" yWindow="-120" windowWidth="29040" windowHeight="15720" xr2:uid="{3E608F24-AE44-4E6B-9808-29A01A2F6EB2}"/>
  </bookViews>
  <sheets>
    <sheet name="Sheet1" sheetId="1" r:id="rId1"/>
    <sheet name="Sheet2" sheetId="2" r:id="rId2"/>
    <sheet name="Sheet4" sheetId="4" r:id="rId3"/>
    <sheet name="Sheet3" sheetId="3" r:id="rId4"/>
  </sheets>
  <definedNames>
    <definedName name="area">Sheet2!$A$2,Sheet2!$A$3</definedName>
    <definedName name="electives">Sheet3!#REF!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" l="1"/>
  <c r="D42" i="1"/>
  <c r="C42" i="1"/>
  <c r="B42" i="1"/>
  <c r="A42" i="1"/>
  <c r="D31" i="1"/>
  <c r="C31" i="1"/>
  <c r="B31" i="1"/>
  <c r="A31" i="1"/>
  <c r="D36" i="1"/>
  <c r="C36" i="1"/>
  <c r="B36" i="1"/>
  <c r="A36" i="1"/>
  <c r="D35" i="1"/>
  <c r="C35" i="1"/>
  <c r="A35" i="1"/>
  <c r="D21" i="1"/>
  <c r="C21" i="1"/>
  <c r="B21" i="1"/>
  <c r="A21" i="1"/>
  <c r="D20" i="1"/>
  <c r="C20" i="1"/>
  <c r="B20" i="1"/>
  <c r="A20" i="1"/>
  <c r="D17" i="1"/>
  <c r="C17" i="1"/>
  <c r="B17" i="1"/>
  <c r="D12" i="1"/>
  <c r="C12" i="1"/>
  <c r="B12" i="1"/>
  <c r="A12" i="1"/>
  <c r="A17" i="1"/>
  <c r="D41" i="1"/>
  <c r="C41" i="1"/>
  <c r="B41" i="1"/>
  <c r="A41" i="1"/>
  <c r="D22" i="1"/>
  <c r="C22" i="1"/>
  <c r="B22" i="1"/>
  <c r="A22" i="1"/>
  <c r="D40" i="1"/>
  <c r="C40" i="1"/>
  <c r="B40" i="1"/>
  <c r="A40" i="1"/>
  <c r="D34" i="1"/>
  <c r="C34" i="1"/>
  <c r="B34" i="1"/>
  <c r="A34" i="1"/>
  <c r="D33" i="1"/>
  <c r="C33" i="1"/>
  <c r="B33" i="1"/>
  <c r="A33" i="1"/>
  <c r="D19" i="1"/>
  <c r="C19" i="1"/>
  <c r="B19" i="1"/>
  <c r="A19" i="1"/>
  <c r="D16" i="1"/>
  <c r="C16" i="1"/>
  <c r="B16" i="1"/>
  <c r="A16" i="1"/>
  <c r="D15" i="1"/>
  <c r="C15" i="1"/>
  <c r="B15" i="1"/>
  <c r="A15" i="1"/>
  <c r="D11" i="1"/>
  <c r="C11" i="1"/>
  <c r="B11" i="1"/>
  <c r="A11" i="1"/>
  <c r="D10" i="1"/>
  <c r="C10" i="1"/>
  <c r="A10" i="1"/>
  <c r="B10" i="1"/>
</calcChain>
</file>

<file path=xl/sharedStrings.xml><?xml version="1.0" encoding="utf-8"?>
<sst xmlns="http://schemas.openxmlformats.org/spreadsheetml/2006/main" count="1034" uniqueCount="507">
  <si>
    <t>Area/ Catalogue</t>
  </si>
  <si>
    <t>Course Name</t>
  </si>
  <si>
    <t>Pre Req</t>
  </si>
  <si>
    <t>Study Period</t>
  </si>
  <si>
    <t>Notes</t>
  </si>
  <si>
    <t>YEAR ONE – Semester 1</t>
  </si>
  <si>
    <t xml:space="preserve">CORE </t>
  </si>
  <si>
    <t>-</t>
  </si>
  <si>
    <t>PLACEMENT</t>
  </si>
  <si>
    <t>EDUC 1081</t>
  </si>
  <si>
    <t>ELECTIVE</t>
  </si>
  <si>
    <t>YEAR ONE – Semester 2</t>
  </si>
  <si>
    <t>YEAR TWO – Semester 1</t>
  </si>
  <si>
    <t>YEAR TWO – Semester 2</t>
  </si>
  <si>
    <t>YEAR THREE – Semester 1</t>
  </si>
  <si>
    <t>YEAR THREE – Semester 2</t>
  </si>
  <si>
    <t>YEAR FOUR – Semester 1</t>
  </si>
  <si>
    <t>EDUC 4224</t>
  </si>
  <si>
    <t>CLICK HERE FOR ELECTIVE OPTIONS</t>
  </si>
  <si>
    <t>YEAR FOUR – Semester 2</t>
  </si>
  <si>
    <t>EDUC 4239</t>
  </si>
  <si>
    <t xml:space="preserve"> </t>
  </si>
  <si>
    <t>Italian</t>
  </si>
  <si>
    <t>French</t>
  </si>
  <si>
    <t>Japanese</t>
  </si>
  <si>
    <t>All courses in yr1-3</t>
  </si>
  <si>
    <t>select Major from drop down list above for course options</t>
  </si>
  <si>
    <t>Biology</t>
  </si>
  <si>
    <t>Chemistry</t>
  </si>
  <si>
    <t>Drama &amp; Creative Arts</t>
  </si>
  <si>
    <t>English</t>
  </si>
  <si>
    <t>Food &amp; Textiles</t>
  </si>
  <si>
    <t>Humanities (History &amp; Geography</t>
  </si>
  <si>
    <t>Languages for Proficient Speakers</t>
  </si>
  <si>
    <t>Maths</t>
  </si>
  <si>
    <t>Physics</t>
  </si>
  <si>
    <t>Visual Arts</t>
  </si>
  <si>
    <r>
      <t>MATH 10</t>
    </r>
    <r>
      <rPr>
        <sz val="9"/>
        <color rgb="FF000000"/>
        <rFont val="Calibri"/>
        <family val="2"/>
      </rPr>
      <t>43</t>
    </r>
  </si>
  <si>
    <t>MATH 1068</t>
  </si>
  <si>
    <t>Major 2 - Statistical Methods</t>
  </si>
  <si>
    <t>MATH 1056</t>
  </si>
  <si>
    <t>Major 3 – Linear Algebra</t>
  </si>
  <si>
    <r>
      <t xml:space="preserve">MATH </t>
    </r>
    <r>
      <rPr>
        <sz val="9"/>
        <color rgb="FF000000"/>
        <rFont val="Calibri"/>
        <family val="2"/>
      </rPr>
      <t>1054</t>
    </r>
  </si>
  <si>
    <t>Major 4 - Calculus 1</t>
  </si>
  <si>
    <t>MATH 2014</t>
  </si>
  <si>
    <t>Major 5 - Linear Programming and Networks</t>
  </si>
  <si>
    <t>MATH 2033</t>
  </si>
  <si>
    <t>Major 6 – Geometry</t>
  </si>
  <si>
    <t>MATH 1054
MATH 1056</t>
  </si>
  <si>
    <t>MATH 3013</t>
  </si>
  <si>
    <r>
      <t xml:space="preserve">MATH </t>
    </r>
    <r>
      <rPr>
        <sz val="9"/>
        <color rgb="FF000000"/>
        <rFont val="Calibri"/>
        <family val="2"/>
      </rPr>
      <t>4043</t>
    </r>
  </si>
  <si>
    <t>Major 8 – Probablities and Data</t>
  </si>
  <si>
    <t>EDUC 2087</t>
  </si>
  <si>
    <t>Curriculum Major 1 - Mathematics Curriculum 1</t>
  </si>
  <si>
    <r>
      <t>EDUC 42</t>
    </r>
    <r>
      <rPr>
        <sz val="9"/>
        <color rgb="FF000000"/>
        <rFont val="Calibri"/>
        <family val="2"/>
      </rPr>
      <t>42</t>
    </r>
  </si>
  <si>
    <t>Curriculum Major 2 - Mathematics Curriculum 2</t>
  </si>
  <si>
    <t>BIOL 1007</t>
  </si>
  <si>
    <t>Major 1 - Biology A</t>
  </si>
  <si>
    <t>BIOL 1014
PHYS 1007
CHEM 1006</t>
  </si>
  <si>
    <t>Major 2 -
Biodiversity for the Environment OR
Applied Physics 1 OR
Chemistry 100</t>
  </si>
  <si>
    <t>BIOL 2045</t>
  </si>
  <si>
    <t>BIOL 1012</t>
  </si>
  <si>
    <r>
      <t xml:space="preserve">Major 3 - </t>
    </r>
    <r>
      <rPr>
        <sz val="9"/>
        <color rgb="FF000000"/>
        <rFont val="Calibri"/>
        <family val="2"/>
      </rPr>
      <t>Biology B</t>
    </r>
  </si>
  <si>
    <t>PHYS 1008
CHEM 1007
ENVT 1019
PHYS 1015</t>
  </si>
  <si>
    <t>Major 5 - Life on Earth A</t>
  </si>
  <si>
    <t>BIOL 3027</t>
  </si>
  <si>
    <t>Major 6 - Global Change and Human Health</t>
  </si>
  <si>
    <t>BIOL 2046</t>
  </si>
  <si>
    <t>BIOL 1007
BIOL 1012</t>
  </si>
  <si>
    <t>EDUC 2088</t>
  </si>
  <si>
    <t>Curriculum Major 1 - Science Curriculum 1</t>
  </si>
  <si>
    <t>EDUC 4234</t>
  </si>
  <si>
    <r>
      <t xml:space="preserve">Curriculum Major 2 - </t>
    </r>
    <r>
      <rPr>
        <sz val="9"/>
        <color rgb="FF000000"/>
        <rFont val="Calibri"/>
        <family val="2"/>
      </rPr>
      <t>Science Curriculum 2</t>
    </r>
  </si>
  <si>
    <t>EDUC 1109</t>
  </si>
  <si>
    <t>Learning, Teaching and Inquiry 1: Identity, Diversity and Adolescence</t>
  </si>
  <si>
    <t>Major Learning Area</t>
  </si>
  <si>
    <t>Sub Major Learning Area</t>
  </si>
  <si>
    <t>EDUC 2062</t>
  </si>
  <si>
    <t>EDUC 1106 / 1081 / 2058</t>
  </si>
  <si>
    <t>EDUC 3086</t>
  </si>
  <si>
    <t>Professional Experience 3: Informed Planning (HP) *9units</t>
  </si>
  <si>
    <t>intensive in Feb</t>
  </si>
  <si>
    <t>EDUC 3085</t>
  </si>
  <si>
    <t>Learning, Teaching and Inquiry 3: Creating Positive Secondary Learning Environments</t>
  </si>
  <si>
    <t>EDUC 2086</t>
  </si>
  <si>
    <t>Learning, Teaching and Inquiry 2: Pedagogy, Curriculum and Inclusivity</t>
  </si>
  <si>
    <t>EDUC 2061</t>
  </si>
  <si>
    <t>Teaching and Learning in Aboriginal Education</t>
  </si>
  <si>
    <t>Sub Major 1 - Biology A</t>
  </si>
  <si>
    <t>select Sub Major from drop down list above for course options</t>
  </si>
  <si>
    <t>Humanities (History &amp; Geography)</t>
  </si>
  <si>
    <t>English as Another Language or Dialect (EALD)*</t>
  </si>
  <si>
    <t>Catholic Studies*</t>
  </si>
  <si>
    <t>Sub Major 2 - Biology B</t>
  </si>
  <si>
    <t>Sub Major 3 - 
Biodiversity for the Environment OR
Applied Physics 1 OR
Chemistry 100</t>
  </si>
  <si>
    <t>Sub Major 4 - Life on Earth A</t>
  </si>
  <si>
    <t>Sub Major 5 - Global Change and Human Health</t>
  </si>
  <si>
    <t>CHEM 1007</t>
  </si>
  <si>
    <t>MAJOR</t>
  </si>
  <si>
    <t>SUB MAJOR</t>
  </si>
  <si>
    <t>EDUC 2090</t>
  </si>
  <si>
    <t>EDUC 2091</t>
  </si>
  <si>
    <t>EDUC 2093</t>
  </si>
  <si>
    <t>EDUC 2096</t>
  </si>
  <si>
    <t>CHEM 1006</t>
  </si>
  <si>
    <t>Major 1 - Chemistry 100</t>
  </si>
  <si>
    <t>ENVT 1013 PHYS 1007
BIOL 1007</t>
  </si>
  <si>
    <t>Major 3 - Chemistry 101</t>
  </si>
  <si>
    <t>PHYS 1008
BIOL 1012</t>
  </si>
  <si>
    <t>Major 4 - 
Applied Physics 2 OR
Biology B</t>
  </si>
  <si>
    <t>CHEM 2028</t>
  </si>
  <si>
    <t>Major 5 - Synthetic Chemistry</t>
  </si>
  <si>
    <t>CHEM 1006
CHEM 1007</t>
  </si>
  <si>
    <t>CHEM 2029</t>
  </si>
  <si>
    <t>Major 6 - Advanced Synthetic Chemistry</t>
  </si>
  <si>
    <t>CHEM 3020</t>
  </si>
  <si>
    <t>Major 7 - Molecules-to-Materials: Foundations for Nanochemistry</t>
  </si>
  <si>
    <t>CHEM 2028
CHEM 2029</t>
  </si>
  <si>
    <t>CHEM 2026</t>
  </si>
  <si>
    <t>Major 8 - Structure Determination and Analysis</t>
  </si>
  <si>
    <t>EDUC 4235</t>
  </si>
  <si>
    <t>Curriculum Sub Major 1 - Science Curriculum 1
PLEASE NOTE: IF Also undertaking a Science Major please contact T&amp;L Team for alternative curriculum sub major course</t>
  </si>
  <si>
    <t>CLICK HERE FOR MAJOR CHOICES</t>
  </si>
  <si>
    <t>CLICK HERE FOR SUB MAJOR CHOICES</t>
  </si>
  <si>
    <t>Sub Major 1 - Chemistry 100</t>
  </si>
  <si>
    <t>Sub Major 2 - Chemistry 101</t>
  </si>
  <si>
    <t>Sub Major 3 - Synthetic Chemistry</t>
  </si>
  <si>
    <t>Sub Major 5 - Advanced Synthetic Chemistry</t>
  </si>
  <si>
    <t>Sub Major 6 - Applied Physics 2 OR
Biology B</t>
  </si>
  <si>
    <t>EDUC 1069</t>
  </si>
  <si>
    <t>Sub Major 1 - Catholic Scriptures: An Introduction</t>
  </si>
  <si>
    <t>EDUC 2049</t>
  </si>
  <si>
    <t>Sub Major 2 - Catholic Theology: An Introduction</t>
  </si>
  <si>
    <t>Sub Major 3 - The Christian Gospels</t>
  </si>
  <si>
    <t>EDUC 1069
EDUC 2049</t>
  </si>
  <si>
    <t>EDUC 2082</t>
  </si>
  <si>
    <t>Sub Major 4 - Being Human in a Relational Universe: Catholic Anthropology in Context</t>
  </si>
  <si>
    <t>EDUC 3084</t>
  </si>
  <si>
    <t>Sub Major 5 - Contemporary Church and School: Identity, Mission and Renewal</t>
  </si>
  <si>
    <t>EDUC 3083</t>
  </si>
  <si>
    <t>Sub Major 6 - Catholic Theology, Aboriginal Spiritualities and World Religions: Towards Dialogue</t>
  </si>
  <si>
    <t>EDUC 2063</t>
  </si>
  <si>
    <t>Curriculum Sub Major 1 - Contemporary Catholic Schools
*intensive in Feb</t>
  </si>
  <si>
    <t>EDUC 3035</t>
  </si>
  <si>
    <t>Curriculum Sub Major 2 - Religious Education for Catholic Schools</t>
  </si>
  <si>
    <t>EDUC 1092</t>
  </si>
  <si>
    <t>Major 1 - Materials &amp; Technologies 1</t>
  </si>
  <si>
    <t>EDUC 1090</t>
  </si>
  <si>
    <t>Major 2 - Design &amp; Production 1</t>
  </si>
  <si>
    <t>EDUC 2071</t>
  </si>
  <si>
    <t>Major 3 - Materials &amp; Technologies 2</t>
  </si>
  <si>
    <t>MENG 2010</t>
  </si>
  <si>
    <t>EDUC 2069</t>
  </si>
  <si>
    <t>Major 5 - Design &amp; Production 2</t>
  </si>
  <si>
    <t>EEET 2046</t>
  </si>
  <si>
    <t>EDUC 3031</t>
  </si>
  <si>
    <t>Major 7 - Design &amp; Technology Workshop Knowledge</t>
  </si>
  <si>
    <t>EDUC 4215</t>
  </si>
  <si>
    <t>Major 8 - Advanced Manufacturing</t>
  </si>
  <si>
    <t>EDUC 4236</t>
  </si>
  <si>
    <t xml:space="preserve">Curriculum Major 2 - Technologies Curriculum 2  </t>
  </si>
  <si>
    <t>Curriculum Major 1 - Technologies Curriculum 1</t>
  </si>
  <si>
    <t>Sub Major 3 - Design &amp; Production 1</t>
  </si>
  <si>
    <t>Sub Major 5 - Design &amp; Technology Workshop Knowledge</t>
  </si>
  <si>
    <t>Curriculum Sub Major 1 - Technologies Curriculum 1
PLEASE NOTE: If also undertaking a Food &amp; Textiles Major please contact the T&amp;L team for alternative curriculum sub major course</t>
  </si>
  <si>
    <t>Curriculum Sub Major 2 - Technologies Curriculum 2
PLEASE NOTE: If also undertaking a Food &amp; Textiles Major please contact the T&amp;L team for alternative curriculum sub major course</t>
  </si>
  <si>
    <t>Design &amp; Technology</t>
  </si>
  <si>
    <t>INFT 1016</t>
  </si>
  <si>
    <t>Sub Major 1 - IT Fundamentals</t>
  </si>
  <si>
    <t>COMP 1039</t>
  </si>
  <si>
    <t>Sub Major 2 - Problem Solving and Programming</t>
  </si>
  <si>
    <t>INFT 1030</t>
  </si>
  <si>
    <t>Sub Major 3 - Design Thinking Studio</t>
  </si>
  <si>
    <t>INFT 2062</t>
  </si>
  <si>
    <t>Sub Major 4 - Game Asset Design</t>
  </si>
  <si>
    <t>INFS 1026</t>
  </si>
  <si>
    <t>INFS 4020</t>
  </si>
  <si>
    <t>Sub Major 5 - Systems Req. and User Experience</t>
  </si>
  <si>
    <t>Sub Major 6 - Big Data Concepts</t>
  </si>
  <si>
    <t>PERF 1011</t>
  </si>
  <si>
    <t>Major 1 - Stage Performance</t>
  </si>
  <si>
    <t>PERF 2013</t>
  </si>
  <si>
    <t>PERF 2021</t>
  </si>
  <si>
    <t>Major 3 - State Theatre Master Class</t>
  </si>
  <si>
    <t>EDUC 1110</t>
  </si>
  <si>
    <t>Major 4 - Teaching Group Production in Secondary Schools</t>
  </si>
  <si>
    <t>EDUC 3087</t>
  </si>
  <si>
    <t>PERF 1011
PERF 2021</t>
  </si>
  <si>
    <t>EDUC 2083</t>
  </si>
  <si>
    <t>Major 7 - Dramatic Texts Over Eras</t>
  </si>
  <si>
    <t>Major 8 - Teacher as Director</t>
  </si>
  <si>
    <t>EDUC 2081</t>
  </si>
  <si>
    <t>Curriculum Major 1 - Arts Curriculum 1</t>
  </si>
  <si>
    <t>EDUC 4230</t>
  </si>
  <si>
    <t>Curriculum Major 2 - Arts Curriculum 2</t>
  </si>
  <si>
    <t>Sub Major 1 - Stage Performance</t>
  </si>
  <si>
    <t>Sub Major 2 - State Theatre Master Class</t>
  </si>
  <si>
    <t>Sub Major 3 - Theatre as Change and Transformation</t>
  </si>
  <si>
    <t>Sub Major 4 - Cabaret: Context and Practice</t>
  </si>
  <si>
    <t>Sub Major 6 - Dramatic Texts Over Eras</t>
  </si>
  <si>
    <t>EDUC 1087</t>
  </si>
  <si>
    <t>Sub Major 1 - Teaching Linguistically Diverse Learners</t>
  </si>
  <si>
    <t>LANG 1053</t>
  </si>
  <si>
    <t>Sub Major 2 - English for Academic and International Communication</t>
  </si>
  <si>
    <t>LANG 2032</t>
  </si>
  <si>
    <t>Sub Major 3 - English and the Art of Speaking and Writing</t>
  </si>
  <si>
    <t>Sub Major 4 - Grammar Across the Curriculum</t>
  </si>
  <si>
    <t>LANG 3038</t>
  </si>
  <si>
    <t>Sub Major 5 - Multilingualism: Contact, Change and Mobility</t>
  </si>
  <si>
    <t>2x 2nd yr sub major courses</t>
  </si>
  <si>
    <t>LANG 2033</t>
  </si>
  <si>
    <t>Sub Major 6 - English in the Professions</t>
  </si>
  <si>
    <t>EDUC 4214</t>
  </si>
  <si>
    <t>Curriculum Sub Major 1 - TESOL in Practice</t>
  </si>
  <si>
    <t>EDUC 4205</t>
  </si>
  <si>
    <t>COMM 1061</t>
  </si>
  <si>
    <t>Major 1 - Creative Writing and Literature: An Introduction</t>
  </si>
  <si>
    <t>EDUC 1108</t>
  </si>
  <si>
    <t>Major 2 - Adolescent Literature</t>
  </si>
  <si>
    <t>COMM 1045</t>
  </si>
  <si>
    <t>Major 3 - Creative Writing Workshop</t>
  </si>
  <si>
    <t>EDUC 3082</t>
  </si>
  <si>
    <t>Major 5 - Beyond Narrative</t>
  </si>
  <si>
    <t>2x Major Courses</t>
  </si>
  <si>
    <t>LANG 2005</t>
  </si>
  <si>
    <t>Major 6 - The Power of Story</t>
  </si>
  <si>
    <t>LANG 2042</t>
  </si>
  <si>
    <t>Major 7 - Reworking the Canon</t>
  </si>
  <si>
    <t>LANG 3030 OR
LANG 3042</t>
  </si>
  <si>
    <t>Major 8 - 
World Literatures and English OR
The Writer’s World</t>
  </si>
  <si>
    <t>EDUC 2084</t>
  </si>
  <si>
    <t>Curriculum Major 1 - English Curriculum 1</t>
  </si>
  <si>
    <t>EDUC 4232</t>
  </si>
  <si>
    <t>Curriculum Major 2 - English Curriculum 2</t>
  </si>
  <si>
    <t>Sub Major 1 - Creative Writing and Literature: An Introduction</t>
  </si>
  <si>
    <t>Sub Major 2 - Creative Writing Workshop</t>
  </si>
  <si>
    <t>Sub Major 3 - Beyond Narrative</t>
  </si>
  <si>
    <t>2x Sub Major Courses</t>
  </si>
  <si>
    <t>Sub Major 4 - Adolescent Literature</t>
  </si>
  <si>
    <t>Sub Major 6 - Reworking the Canon</t>
  </si>
  <si>
    <t>Curriculum Sub Major 1 - English Curriculum 1</t>
  </si>
  <si>
    <t>Curriculum Sub Major 2 - English Curriculum 2</t>
  </si>
  <si>
    <t>BIOL 1041</t>
  </si>
  <si>
    <t>Major 1 - Intro to Nutrition and Food Sciences 1</t>
  </si>
  <si>
    <t>EDUC 1091</t>
  </si>
  <si>
    <t>Major 2 - Textiles Technology 1</t>
  </si>
  <si>
    <t>BIOL 1055</t>
  </si>
  <si>
    <t>Major 3 - Intro to Nutrition and Food Sciences 2</t>
  </si>
  <si>
    <t>EDUC 1089</t>
  </si>
  <si>
    <t>Major 4 - Food Technology 1</t>
  </si>
  <si>
    <t>Major 5 - Food Technology 2 - Senior School</t>
  </si>
  <si>
    <t>EDUC 2070</t>
  </si>
  <si>
    <t>Major 6 - Textiles Technology 2 - Senior School</t>
  </si>
  <si>
    <t>EDUC 3056</t>
  </si>
  <si>
    <t>Major 7 - Approaches to Child and Community Studies</t>
  </si>
  <si>
    <t>EDUC 4213</t>
  </si>
  <si>
    <t>Curriculum Major 2 - Technologies Curriculum 2</t>
  </si>
  <si>
    <t>Sub Major 1 - Textiles Technology 1</t>
  </si>
  <si>
    <t>Sub Major 2 - Food Technology 1</t>
  </si>
  <si>
    <t>Sub Major 4 - Intro to Nutrition and Food Sciences 1</t>
  </si>
  <si>
    <t>Sub Major 5 - Approaches to Child and Community Studies</t>
  </si>
  <si>
    <t>Sub Major 6 - Textiles Technology 2 - Senior School</t>
  </si>
  <si>
    <t>Sub Major 3 - Food Technology 2 - Senior School</t>
  </si>
  <si>
    <t>Curriculum Sub Major 1 - Technologies Curriculum 1
PLEASE NOTE: If also undertaking a Design &amp; Technology Major please contact the T&amp;L team for alternative curriculum sub major course</t>
  </si>
  <si>
    <t>Curriculum Sub Major 2 - Technologies Curriculum 2
PLEASE NOTE: If also undertaking a Design &amp; Technology Major please contact the T&amp;L team for alternative curriculum sub major course</t>
  </si>
  <si>
    <t>POLI 1020</t>
  </si>
  <si>
    <t>Major 1 - Global Politics and Development</t>
  </si>
  <si>
    <t>POLI 2031</t>
  </si>
  <si>
    <t>Major 2 - The Politics of Environmental Change in Australia and Asia</t>
  </si>
  <si>
    <t>HUMS 1055</t>
  </si>
  <si>
    <t>Major 3 - World History Trends and Transformations</t>
  </si>
  <si>
    <t>HUMS 2038</t>
  </si>
  <si>
    <t>Major 4 - Migration, Diversity and Belonging</t>
  </si>
  <si>
    <t>Major 5 - Asia Literacy and the Asian Century</t>
  </si>
  <si>
    <t>HUMS 3048</t>
  </si>
  <si>
    <t>Major 6 - Space, Place and Culture</t>
  </si>
  <si>
    <t>POLI 3019</t>
  </si>
  <si>
    <t>Major 7 - Villains, Victims and Outsiders: Marginalisation in World Affairs</t>
  </si>
  <si>
    <t>HUMS 3049</t>
  </si>
  <si>
    <t>Major 8 - Power and Resistance: 1900 - Present</t>
  </si>
  <si>
    <t>EDUC 2085</t>
  </si>
  <si>
    <t>Curriculum Major 1 - HASS Curriculum 1</t>
  </si>
  <si>
    <t>EDUC 4233</t>
  </si>
  <si>
    <t>Curriculum Major 2 - HASS Curriculum 2</t>
  </si>
  <si>
    <t>Sub Major 1 - Global Politics and Development</t>
  </si>
  <si>
    <t>Sub Major 2 - World History Trends and Transformations</t>
  </si>
  <si>
    <t>Sub Major 3 - Asia Literacy and the Asian Century</t>
  </si>
  <si>
    <t>Sub Major 4 - The Politics of Environmental Change in Australia and Asia</t>
  </si>
  <si>
    <t>Sub Major 5 - Space, Place and Culture</t>
  </si>
  <si>
    <t>Sub Major 6 - Villains, Victims and Outsiders: Marginalisation in World Affairs</t>
  </si>
  <si>
    <t>Curriculum Sub Major 1 - HASS Curriculum 1</t>
  </si>
  <si>
    <t>Curriculum Sub Major 2 - HASS Curriculum 2</t>
  </si>
  <si>
    <t>LANG 1029</t>
  </si>
  <si>
    <t>Major 1 - Italian 2A</t>
  </si>
  <si>
    <t>LANG 1028</t>
  </si>
  <si>
    <t>Major 2 - Italian 2B</t>
  </si>
  <si>
    <t>LANG 3036</t>
  </si>
  <si>
    <t xml:space="preserve"> - </t>
  </si>
  <si>
    <t>LANG 3012</t>
  </si>
  <si>
    <t>Major 5 - Italian 3A</t>
  </si>
  <si>
    <t>LANG 3013</t>
  </si>
  <si>
    <t>Major 6 - Italian 3B</t>
  </si>
  <si>
    <t>LANG 3034</t>
  </si>
  <si>
    <t>Major 7 &amp; Major 8 
Advanced Languages Studies: Translation and Research
*9units</t>
  </si>
  <si>
    <t>EDUC 2089</t>
  </si>
  <si>
    <t>Curriculum Major 1- Teaching and Learning a New Language</t>
  </si>
  <si>
    <t>Sub Major 1 - Italian 2A</t>
  </si>
  <si>
    <t>Sub Major 2 - Italian 2B</t>
  </si>
  <si>
    <t>Sub Major 3 - Italian 3A</t>
  </si>
  <si>
    <t>Sub Major 4 - Italian 3B</t>
  </si>
  <si>
    <t>LANG 3036
OR
LANG 3034</t>
  </si>
  <si>
    <t>Curriculum Sub Major 1- Teaching and Learning a New Language
PLEASE NOTE: If also undertaking another language as a major please contact the T&amp;L Team for alternative curriculum sub major course</t>
  </si>
  <si>
    <t>Curriculum Sub Major 2 - Developing Programs for Language Learning
PLEASE NOTE: if also undertaking another language as a major please contact the T&amp;L team for alternative curriculum sub major course</t>
  </si>
  <si>
    <t>LANG 1024</t>
  </si>
  <si>
    <t>Major 1 - French 2A</t>
  </si>
  <si>
    <t>LANG 1025</t>
  </si>
  <si>
    <t>Major 2 - French 2B</t>
  </si>
  <si>
    <t>LANG 3004</t>
  </si>
  <si>
    <t>Major 5 - French 3A</t>
  </si>
  <si>
    <t>LANG 3005</t>
  </si>
  <si>
    <t>Major 6 - French 3B</t>
  </si>
  <si>
    <t>Sub Major 1 - French 2A</t>
  </si>
  <si>
    <t>Sub Major 2 - French 2B</t>
  </si>
  <si>
    <t>Sub Major 3 - French 3A</t>
  </si>
  <si>
    <t>Sub Major 4 - French 3B</t>
  </si>
  <si>
    <t>LANG 1031</t>
  </si>
  <si>
    <t>Major 1 - Japanese 2A</t>
  </si>
  <si>
    <t>LANG 1032</t>
  </si>
  <si>
    <t>Major 2 - Japanese 2B</t>
  </si>
  <si>
    <t>LANG 2039</t>
  </si>
  <si>
    <t>Major 3 &amp; Major 4 
Asian Languages In-Country
*9units</t>
  </si>
  <si>
    <t>LANG 3006</t>
  </si>
  <si>
    <t>Major 5 - Japanese 3A</t>
  </si>
  <si>
    <t>LANG 3007</t>
  </si>
  <si>
    <t>Major 6 - Japanese 3B</t>
  </si>
  <si>
    <t>Sub Major 2 - Japanese 2B</t>
  </si>
  <si>
    <t>Sub Major 3 - Japanese 3A</t>
  </si>
  <si>
    <t>Sub Major 4 - Japanese 3B</t>
  </si>
  <si>
    <t>LANG 2039
OR
LANG 3034</t>
  </si>
  <si>
    <t>LANG 1062</t>
  </si>
  <si>
    <t>Major 1 - Language and Communication in Applied Linguistics</t>
  </si>
  <si>
    <t>LANG 2022</t>
  </si>
  <si>
    <t>Major 2 - Language and Identity</t>
  </si>
  <si>
    <t>LANG 1056</t>
  </si>
  <si>
    <t>Major 3 - Language in Society</t>
  </si>
  <si>
    <t>LANG 2021</t>
  </si>
  <si>
    <t>Major 4 - Communication, Work and Organisations</t>
  </si>
  <si>
    <t>LANG 3041</t>
  </si>
  <si>
    <t>Major 5 - Language, Meaning and Discourse</t>
  </si>
  <si>
    <t>Major 6 - Multilingualism: Contact, Change and Mobility</t>
  </si>
  <si>
    <t>LANG 3037</t>
  </si>
  <si>
    <t>Major 7 - Language Learning and Assessment</t>
  </si>
  <si>
    <t>LANG 3039</t>
  </si>
  <si>
    <t>Major 8 - Language Ideology and Policy</t>
  </si>
  <si>
    <t>EDUC 2057</t>
  </si>
  <si>
    <t>Sub Major 1 - Language and Communication in Applied Linguistics</t>
  </si>
  <si>
    <t>Sub Major 2 - Language in Society</t>
  </si>
  <si>
    <t>Sub Major 3 - Language, Meaning and Discourse</t>
  </si>
  <si>
    <t>Sub Major 4 - Language and Identity</t>
  </si>
  <si>
    <t>Sub Major 5 - Language Learning and Assessment</t>
  </si>
  <si>
    <t>Sub Major 6 - Multilingualism: Contact, Change and Mobility</t>
  </si>
  <si>
    <t>Sub Major 1 - Statistical Methods</t>
  </si>
  <si>
    <t>Sub Major 2 - Linear Algebra</t>
  </si>
  <si>
    <t>MATH 1043</t>
  </si>
  <si>
    <t xml:space="preserve">Sub Major 3 - Discrete Mathematics </t>
  </si>
  <si>
    <t xml:space="preserve">Sub Major 4 - Linear Programming and Networks </t>
  </si>
  <si>
    <t>Sub Major 5 - Geometry</t>
  </si>
  <si>
    <t>MATH 1054</t>
  </si>
  <si>
    <t>Sub Major 6 - Calculus 1</t>
  </si>
  <si>
    <t>Curriculum Sub Major 1 - Mathematics Curriculum 1</t>
  </si>
  <si>
    <t>EDUC 4242</t>
  </si>
  <si>
    <t>Curriculum Sub Major 2 - Mathematics Curriculum 2</t>
  </si>
  <si>
    <t>EDUC 4245</t>
  </si>
  <si>
    <t>PHYS 1007</t>
  </si>
  <si>
    <t>Major 1 - Applied Physics 1</t>
  </si>
  <si>
    <t xml:space="preserve">
BIOL 1014 BIOL 1007 CHEM 1006</t>
  </si>
  <si>
    <t>Major 2 - 
Biodiversity for the Environment OR
Biology A OR
Chemistry 100</t>
  </si>
  <si>
    <t>PHYS 1008</t>
  </si>
  <si>
    <t>Major 3 - Applied Physics 2</t>
  </si>
  <si>
    <t xml:space="preserve">
ENVT 1019 BIOL 1012 CHEM 1007
PHYS 1015</t>
  </si>
  <si>
    <t>PHYS 2002</t>
  </si>
  <si>
    <t>Major 5 - Physics of Materials and Technology</t>
  </si>
  <si>
    <t>PHYS 2003</t>
  </si>
  <si>
    <t>Major 6 - Computational Science 1</t>
  </si>
  <si>
    <t>PHYS 3001 PHYS 2004</t>
  </si>
  <si>
    <t>Major 7 – 
Lasers and Optics OR
Applied Physics 4</t>
  </si>
  <si>
    <t>PHYS 3004</t>
  </si>
  <si>
    <t>Major 8 - Modern Physics</t>
  </si>
  <si>
    <t>Sub Major 1 - Applied Physics 1</t>
  </si>
  <si>
    <t>Sub Major 2 - Applied Physics 2</t>
  </si>
  <si>
    <t>BIOL 1014 BIOL 1007 CHEM 1006</t>
  </si>
  <si>
    <t xml:space="preserve">Sub Major 3
Biodiversity for the Environment OR
Biology A OR
Chemistry 100 </t>
  </si>
  <si>
    <t>Sub Major 4 – Physics of Materials and Technology</t>
  </si>
  <si>
    <t>Sub Major 5 - Computational Science 1</t>
  </si>
  <si>
    <t>ENVT 1019
BIOL 1012
CHEM 1007
PHYS 1015</t>
  </si>
  <si>
    <t>VSAR 1100</t>
  </si>
  <si>
    <t>Major 1 - Reading Visual Culture 1</t>
  </si>
  <si>
    <t>VSAR 1105</t>
  </si>
  <si>
    <t>Major 2 - 3D Contemporary Art Studio</t>
  </si>
  <si>
    <t>VSAR 2100</t>
  </si>
  <si>
    <t>Major 3 - Reading Visual Culture 2</t>
  </si>
  <si>
    <t>VSAR 1104</t>
  </si>
  <si>
    <t>Major 4 - 2D Contemporary Art Studio</t>
  </si>
  <si>
    <t>VSAR 2054</t>
  </si>
  <si>
    <t>Major 5 - Painting Media &amp; Processes</t>
  </si>
  <si>
    <t>VSAR 2048</t>
  </si>
  <si>
    <t>VSAR 2067</t>
  </si>
  <si>
    <t>Sub Major 1 - Reading Visual Culture 1</t>
  </si>
  <si>
    <t>Sub Major 2 - 2D Contemporary Art Studio</t>
  </si>
  <si>
    <t>Sub Major 3 - 3D Contemporary Art Studio</t>
  </si>
  <si>
    <t>Sub Major 6 - Reading Visual Culture 2</t>
  </si>
  <si>
    <t>Curriculum Sub Major 1 - Arts Curriculum 1
PLEASE NOTE: If also undertaking the Drama Major please contact the T&amp;L team for alternative curriculum sub major course</t>
  </si>
  <si>
    <t>Curriculum Sub Major 2 - Arts Curriculum 2
PLEASE NOTE: If also undertaking the Drama Major please contact the T&amp;L team for alternative curriculum sub major course</t>
  </si>
  <si>
    <t>PERF 2021
PERF 1011</t>
  </si>
  <si>
    <t>Digital Technology*</t>
  </si>
  <si>
    <t>HLTH 2013 - Health Risks &amp; Relationships Education  - SP7 Intensive</t>
  </si>
  <si>
    <t>Sub Major 6 –
Applied Physics 2 OR
Chemistry 101 OR
Environmental Chemistry OR
Astronomy &amp; The Universe</t>
  </si>
  <si>
    <t>Sub Major 6 –
Enviromental Chemistry  OR
Biology B  OR
Chemistry 101  OR
Astronomy &amp; The Universe</t>
  </si>
  <si>
    <t>Major 4 - 
Applied Physics 2 OR
Chemistry 101 OR
Environmental Chemistry OR
Astronomy &amp; The Universe</t>
  </si>
  <si>
    <t>Major 4 - 
Environmental Chemistry OR
Biology B OR
Chemistry 101 OR
Astronomy &amp; The Universe</t>
  </si>
  <si>
    <t>Sub Major 5 - Drawing Techniques for Visual Art</t>
  </si>
  <si>
    <t>PERF 1001 – Effective Communication  (SP4 or SP7)</t>
  </si>
  <si>
    <t>COMM 1073 – UO Introduction to Social Media  (SP1 or SP4)</t>
  </si>
  <si>
    <t>BEHL 1003</t>
  </si>
  <si>
    <t>Sub Major 1 - Psychology 1A</t>
  </si>
  <si>
    <t>BEHL 1004</t>
  </si>
  <si>
    <t>Sub Major 2 - Psychology 1B</t>
  </si>
  <si>
    <t>BEHL 3011</t>
  </si>
  <si>
    <t>Sub Major 3 - Developmental Psychology</t>
  </si>
  <si>
    <t>BEHL 1003
BEHL 1004</t>
  </si>
  <si>
    <t>BEHL 2019</t>
  </si>
  <si>
    <t>Sub Major 4 - UO Introductory Research Methods</t>
  </si>
  <si>
    <t>SP 3 or
 SP6</t>
  </si>
  <si>
    <t>Curriculum Sub Major 1 - Science Curriculum 1 PLEASE NOTE: If also undertaking a Science Major please contact the T&amp;L team for alternative curriculum sub major course</t>
  </si>
  <si>
    <t>BEHL 3004</t>
  </si>
  <si>
    <t>Sub Major 5 - Clinical and Abnormal Psychology</t>
  </si>
  <si>
    <t>N/A for LHSE</t>
  </si>
  <si>
    <t>BEHL 2006
OR
BEHL 2012</t>
  </si>
  <si>
    <t>Sub Major 6 - Social and Community Psychology
OR
Biological and Learning Psychology</t>
  </si>
  <si>
    <t>Psychology*</t>
  </si>
  <si>
    <t>Professional Experience 1: Introduction to Educators' Practices</t>
  </si>
  <si>
    <t>Professional Experience 2: Curriculum and Pedagogy</t>
  </si>
  <si>
    <t>Honours Educational Research: Theory, Literature &amp; Policy</t>
  </si>
  <si>
    <t>Honours Research Methodology: Methods &amp; Ethics</t>
  </si>
  <si>
    <t>EDUC 2100</t>
  </si>
  <si>
    <t xml:space="preserve">All previous courses + LANTITE </t>
  </si>
  <si>
    <t>Professional Experience 4 (Honours): Inquiry into Practice *13.5 units</t>
  </si>
  <si>
    <t>EDUC 2099</t>
  </si>
  <si>
    <t>Major 8 - Peers, Relationships &amp; Health
*Intensive in Nov/Dec MUST BE ENROLLED INTO IN 3rd YR</t>
  </si>
  <si>
    <t>7
3rd Yr</t>
  </si>
  <si>
    <t>LHSE Bachelor of Secondary Education (Honours) YR 4</t>
  </si>
  <si>
    <t>Sub Major 5 &amp; Sub Major 6
Asian Languages In-Country *9units
OR 
Advanced Languages Studies: Translation and Research
*9units</t>
  </si>
  <si>
    <t>Curriculum Sub Major 2 - Science Curriculum 2 PLEASE NOTE: If also undertaking a Science Major please contact the T&amp;L team for alternative curriculum sub major course</t>
  </si>
  <si>
    <t>Curriculum Sub Major 2 - Science Curriculum 2 PLEASE NOTE: If also undertaking a Science Major please contact T&amp;L Team for alternative curriculum sub major course</t>
  </si>
  <si>
    <r>
      <t xml:space="preserve">Elective - </t>
    </r>
    <r>
      <rPr>
        <sz val="8"/>
        <color rgb="FF000000"/>
        <rFont val="Calibri"/>
        <family val="2"/>
      </rPr>
      <t>If you have not completed an elective course please contact T&amp;L team</t>
    </r>
  </si>
  <si>
    <t>Curriculum Sub Major 2 - Technologies Curriculum 2  *IMPORTANT: Please enrol into the dedicated Digital Technology class</t>
  </si>
  <si>
    <t>Curriculum Sub Major 1 - Teaching and Learning a New Language  *PLEASE NOTE: If also undertaking another language as a major please contact the T&amp;L Team for alternative curriculum sub major course</t>
  </si>
  <si>
    <t>EDUC 4231</t>
  </si>
  <si>
    <t>Curriculum Major 1 - Teaching and Learning a New Language</t>
  </si>
  <si>
    <t>Curriculum Major 1  - Teaching and Learning a New Language</t>
  </si>
  <si>
    <t>Curriculum Major 2 - Developing Programs for Language Learning</t>
  </si>
  <si>
    <t>Sub Major 5 - English For Academic &amp; International Communicaiton  *NOTE: Will be replaced with EDUC 1117 Languages and Language in Use from 2024</t>
  </si>
  <si>
    <t>Major 4 - English For Academic &amp; International Communication  *NOTE: Will be replaced with EDUC 1117 Languages and Language in Use from 2024</t>
  </si>
  <si>
    <t>EDUC 3090</t>
  </si>
  <si>
    <t>Curriculum Sub Major 2 - Integrated Teaching and Vocational Education in Secondary Settings</t>
  </si>
  <si>
    <t>Sub Major 4 - Digital Photography  *IMPORTANT: Will no longer be offered from 2024. Please contact EDC-TeachingLearning@unisa.edu.au if you are yet to complete your Sub-Major 4 course.</t>
  </si>
  <si>
    <t>Major 8 - Visual Arts Studio Elective 1  *See right of screen for Studio Elective options</t>
  </si>
  <si>
    <t>Major 3 &amp; Major 4 
European Languages In-Country
*9units</t>
  </si>
  <si>
    <t xml:space="preserve">Curriculum Sub Major 2 - Developing Languages Programs
</t>
  </si>
  <si>
    <t>Sub Major 5 &amp; Sub Major 6
European Languages In-Country *9units
OR 
Advanced Languages Studies: Translation and Research
*9units</t>
  </si>
  <si>
    <t>Curriculum Sub Major 1 - Arts Curriculum 1
PLEASE NOTE: If also undertaking the Visual Arts Major please contact the T&amp;L team for alternative curriculum sub major course</t>
  </si>
  <si>
    <t>Curriculum Sub Major 2 - Arts Curriculum 2
PLEASE NOTE: If also undertaking the Visual Art Major please contact the T&amp;L team for alternative curriculum sub major course</t>
  </si>
  <si>
    <t xml:space="preserve">Curriculum Sub Major 1 - Digital Technology Curriculum 1 </t>
  </si>
  <si>
    <t>Curriculum Major 2 - Science Curriculum 2</t>
  </si>
  <si>
    <t>Curriculum Sub Major 1 - Science Curriculum 1 PLEASE NOTE: This course has been replaced by EDUC 2102 Psychology Curriculum 1.</t>
  </si>
  <si>
    <t>* Denotes Availability as a Sub-Major only</t>
  </si>
  <si>
    <t>FOSC 3021</t>
  </si>
  <si>
    <t>Major 8 - Future Foods</t>
  </si>
  <si>
    <t>63 units of prior study</t>
  </si>
  <si>
    <t>Major 7 - Life on Earth B</t>
  </si>
  <si>
    <t>Major 7 - Drawing Techniques for Visual Art</t>
  </si>
  <si>
    <t>Major 6 - Art and Critical Thinking</t>
  </si>
  <si>
    <t>VSAR 3016</t>
  </si>
  <si>
    <t xml:space="preserve"> First-year physics courses </t>
  </si>
  <si>
    <t>Major 1 - Discrete Mathematics</t>
  </si>
  <si>
    <t>Major 7 - Mathematical Sciences Project</t>
  </si>
  <si>
    <t>Major 6 - Theatre as Change and Transformations</t>
  </si>
  <si>
    <t>Major 5 - Cabaret: Context and Practice</t>
  </si>
  <si>
    <t>Major 2 - Intro to Digital Media OR Digital Performance</t>
  </si>
  <si>
    <t>INFT 1014 OR PERF 2014</t>
  </si>
  <si>
    <t>Major 6 - Electronics (Theory and Techniques)  *IMPORTANT: Replaced by EDUC 2101 Digital Electronics from 2024 onwards.</t>
  </si>
  <si>
    <t>Major 2 –
Environment, Society and Climate OR
Applied Physics 1  OR
Biology A</t>
  </si>
  <si>
    <t>Major 4 - CADD CAM Principles and Practice *IMPORTANT: Replaced by ENGG 1004 2025 onwards</t>
  </si>
  <si>
    <t>Sub Major 4 - Environment, Society and Climate OR
Applied Physics 1  OR
Biology A</t>
  </si>
  <si>
    <t>Sub Major 1 – Materials &amp; Technologies 1</t>
  </si>
  <si>
    <t>Sub Major 2 – Materials &amp; Technologies 2</t>
  </si>
  <si>
    <t>EDUC 2101</t>
  </si>
  <si>
    <t xml:space="preserve">Sub Major 6 - Digital Electronics   *Replaces EEET 2046 from 2024. </t>
  </si>
  <si>
    <t>Sub Major 4 - CADD CAM Principles and Practice *Replaced by ENGG 1004 Engineering Design and Innovation from 2025</t>
  </si>
  <si>
    <t>Sub Major 5 - Teaching for Creative Artistry in Secondary Schools</t>
  </si>
  <si>
    <t>First-year physics courses</t>
  </si>
  <si>
    <t>EDUC 3090 - Integrated Teaching and Vocational Education in Secondary Settings SP1 (EXT)</t>
  </si>
  <si>
    <t>EDUC 4208 - Teaching in Rural and Regional Locations (SP4 intensive EXT)</t>
  </si>
  <si>
    <t>EDUC 1083 – Constructions of Wellbeing &amp; Identity  (SP4 intensive EXT)</t>
  </si>
  <si>
    <t>EDUC 4100 Teaching Children with Disabilities</t>
  </si>
  <si>
    <t>EDUC 1087 Teaching Linguistically Diverse Learners</t>
  </si>
  <si>
    <t>EDUC 4213 - Peers Relationships &amp; Health - SP7 *must be taken in 3rd Year (N/A for Food and Textiles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</si>
</sst>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rgb="FFFF0000"/>
      <name val="Arial Narrow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11"/>
      <color rgb="FF1F497D"/>
      <name val="Calibri"/>
      <family val="2"/>
    </font>
    <font>
      <sz val="7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2D69A"/>
        <bgColor indexed="64"/>
      </patternFill>
    </fill>
    <fill>
      <gradientFill degree="90">
        <stop position="0">
          <color theme="0"/>
        </stop>
        <stop position="1">
          <color rgb="FFFF66FF"/>
        </stop>
      </gradient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right" vertical="center" wrapText="1" indent="1"/>
    </xf>
    <xf numFmtId="0" fontId="7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/>
    <xf numFmtId="0" fontId="8" fillId="0" borderId="3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12" fillId="0" borderId="0" xfId="0" applyFont="1"/>
    <xf numFmtId="0" fontId="12" fillId="9" borderId="0" xfId="0" applyFont="1" applyFill="1" applyAlignment="1">
      <alignment horizontal="right"/>
    </xf>
    <xf numFmtId="0" fontId="10" fillId="0" borderId="0" xfId="0" applyFont="1" applyBorder="1"/>
    <xf numFmtId="0" fontId="0" fillId="0" borderId="0" xfId="0" applyFill="1" applyBorder="1"/>
    <xf numFmtId="0" fontId="7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11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4" fillId="10" borderId="1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vertical="center" wrapText="1"/>
    </xf>
    <xf numFmtId="0" fontId="7" fillId="10" borderId="3" xfId="0" applyFont="1" applyFill="1" applyBorder="1" applyAlignment="1">
      <alignment vertical="center" wrapText="1"/>
    </xf>
    <xf numFmtId="0" fontId="14" fillId="15" borderId="3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vertical="center" wrapText="1"/>
    </xf>
    <xf numFmtId="0" fontId="14" fillId="11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6" fillId="8" borderId="5" xfId="0" applyFont="1" applyFill="1" applyBorder="1" applyAlignment="1" applyProtection="1">
      <alignment horizontal="center" vertical="center" wrapText="1"/>
      <protection hidden="1"/>
    </xf>
    <xf numFmtId="0" fontId="6" fillId="8" borderId="5" xfId="0" applyFont="1" applyFill="1" applyBorder="1" applyAlignment="1" applyProtection="1">
      <alignment horizontal="left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6" fillId="8" borderId="3" xfId="0" applyFont="1" applyFill="1" applyBorder="1" applyAlignment="1" applyProtection="1">
      <alignment horizontal="center" vertical="center" wrapText="1"/>
      <protection hidden="1"/>
    </xf>
    <xf numFmtId="0" fontId="6" fillId="8" borderId="3" xfId="0" applyFont="1" applyFill="1" applyBorder="1" applyAlignment="1" applyProtection="1">
      <alignment vertical="center" wrapText="1"/>
      <protection hidden="1"/>
    </xf>
    <xf numFmtId="0" fontId="6" fillId="10" borderId="3" xfId="0" applyFont="1" applyFill="1" applyBorder="1" applyAlignment="1" applyProtection="1">
      <alignment horizontal="center" vertical="center" wrapText="1"/>
      <protection hidden="1"/>
    </xf>
    <xf numFmtId="0" fontId="6" fillId="10" borderId="3" xfId="0" applyFont="1" applyFill="1" applyBorder="1" applyAlignment="1" applyProtection="1">
      <alignment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7" fillId="3" borderId="3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hidden="1"/>
    </xf>
    <xf numFmtId="0" fontId="6" fillId="8" borderId="5" xfId="0" applyFont="1" applyFill="1" applyBorder="1" applyAlignment="1" applyProtection="1">
      <alignment vertical="center" wrapText="1"/>
      <protection hidden="1"/>
    </xf>
    <xf numFmtId="0" fontId="7" fillId="10" borderId="3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vertical="center" wrapText="1"/>
      <protection hidden="1"/>
    </xf>
    <xf numFmtId="0" fontId="7" fillId="13" borderId="3" xfId="0" applyFont="1" applyFill="1" applyBorder="1" applyAlignment="1" applyProtection="1">
      <alignment horizontal="center" vertical="center" wrapText="1"/>
      <protection hidden="1"/>
    </xf>
    <xf numFmtId="0" fontId="6" fillId="13" borderId="3" xfId="0" applyFont="1" applyFill="1" applyBorder="1" applyAlignment="1" applyProtection="1">
      <alignment vertical="center" wrapText="1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4" xfId="0" applyFont="1" applyFill="1" applyBorder="1" applyAlignment="1" applyProtection="1">
      <alignment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0" fontId="6" fillId="4" borderId="4" xfId="0" applyFont="1" applyFill="1" applyBorder="1" applyAlignment="1" applyProtection="1">
      <alignment horizontal="center" vertical="top" wrapText="1"/>
      <protection hidden="1"/>
    </xf>
    <xf numFmtId="0" fontId="6" fillId="4" borderId="4" xfId="0" applyFont="1" applyFill="1" applyBorder="1" applyAlignment="1" applyProtection="1">
      <alignment horizontal="left" vertical="top" wrapText="1"/>
      <protection hidden="1"/>
    </xf>
    <xf numFmtId="0" fontId="6" fillId="14" borderId="5" xfId="0" applyFont="1" applyFill="1" applyBorder="1" applyAlignment="1" applyProtection="1">
      <alignment horizontal="left" vertical="center" wrapText="1"/>
      <protection hidden="1"/>
    </xf>
    <xf numFmtId="0" fontId="8" fillId="0" borderId="4" xfId="0" applyFont="1" applyBorder="1" applyAlignment="1" applyProtection="1">
      <alignment vertical="center" wrapText="1"/>
      <protection hidden="1"/>
    </xf>
    <xf numFmtId="0" fontId="7" fillId="8" borderId="3" xfId="0" applyFont="1" applyFill="1" applyBorder="1" applyAlignment="1" applyProtection="1">
      <alignment horizontal="center" vertical="center" wrapText="1"/>
      <protection hidden="1"/>
    </xf>
    <xf numFmtId="0" fontId="7" fillId="14" borderId="3" xfId="0" applyFont="1" applyFill="1" applyBorder="1" applyAlignment="1" applyProtection="1">
      <alignment horizontal="center" vertical="center" wrapText="1"/>
      <protection hidden="1"/>
    </xf>
    <xf numFmtId="0" fontId="6" fillId="14" borderId="3" xfId="0" applyFont="1" applyFill="1" applyBorder="1" applyAlignment="1" applyProtection="1">
      <alignment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49" fontId="7" fillId="10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7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indent="1"/>
    </xf>
    <xf numFmtId="0" fontId="7" fillId="0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16" borderId="3" xfId="0" applyFont="1" applyFill="1" applyBorder="1" applyAlignment="1">
      <alignment horizontal="center" vertical="center" wrapText="1"/>
    </xf>
    <xf numFmtId="0" fontId="8" fillId="16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 hidden="1"/>
    </xf>
    <xf numFmtId="0" fontId="8" fillId="0" borderId="3" xfId="0" applyFont="1" applyBorder="1" applyAlignment="1" applyProtection="1">
      <alignment vertical="center" wrapText="1"/>
      <protection locked="0" hidden="1"/>
    </xf>
    <xf numFmtId="0" fontId="8" fillId="0" borderId="3" xfId="0" applyFont="1" applyFill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 applyProtection="1">
      <alignment vertical="center" wrapText="1"/>
      <protection locked="0" hidden="1"/>
    </xf>
    <xf numFmtId="0" fontId="8" fillId="16" borderId="3" xfId="0" applyFont="1" applyFill="1" applyBorder="1" applyAlignment="1" applyProtection="1">
      <alignment horizontal="center" vertical="center" wrapText="1"/>
      <protection hidden="1"/>
    </xf>
    <xf numFmtId="0" fontId="8" fillId="16" borderId="3" xfId="0" applyFont="1" applyFill="1" applyBorder="1" applyAlignment="1" applyProtection="1">
      <alignment horizontal="center" vertical="center" wrapText="1"/>
      <protection locked="0" hidden="1"/>
    </xf>
    <xf numFmtId="0" fontId="8" fillId="16" borderId="5" xfId="0" applyFont="1" applyFill="1" applyBorder="1" applyAlignment="1" applyProtection="1">
      <alignment horizontal="center" vertical="center" wrapText="1"/>
      <protection hidden="1"/>
    </xf>
    <xf numFmtId="0" fontId="8" fillId="16" borderId="4" xfId="0" applyFont="1" applyFill="1" applyBorder="1" applyAlignment="1" applyProtection="1">
      <alignment horizontal="center" vertical="center" wrapText="1"/>
      <protection hidden="1"/>
    </xf>
    <xf numFmtId="0" fontId="9" fillId="16" borderId="3" xfId="0" applyFont="1" applyFill="1" applyBorder="1" applyAlignment="1" applyProtection="1">
      <alignment horizontal="center" vertical="center" wrapText="1"/>
      <protection hidden="1"/>
    </xf>
    <xf numFmtId="0" fontId="13" fillId="12" borderId="9" xfId="0" applyFont="1" applyFill="1" applyBorder="1" applyAlignment="1" applyProtection="1">
      <alignment horizontal="left"/>
      <protection locked="0"/>
    </xf>
    <xf numFmtId="0" fontId="0" fillId="12" borderId="0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/>
    </xf>
    <xf numFmtId="0" fontId="6" fillId="15" borderId="7" xfId="0" applyFont="1" applyFill="1" applyBorder="1" applyAlignment="1">
      <alignment horizontal="center" vertical="center" wrapText="1"/>
    </xf>
    <xf numFmtId="0" fontId="6" fillId="1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y.unisa.edu.au/student-placements-and-internships/teaching-and-education/#requirements" TargetMode="External"/><Relationship Id="rId2" Type="http://schemas.openxmlformats.org/officeDocument/2006/relationships/hyperlink" Target="https://study.unisa.edu.au/student-placements-and-internships/teaching-and-education/#your-commitment" TargetMode="External"/><Relationship Id="rId1" Type="http://schemas.openxmlformats.org/officeDocument/2006/relationships/image" Target="../media/image1.png"/><Relationship Id="rId5" Type="http://schemas.openxmlformats.org/officeDocument/2006/relationships/hyperlink" Target="mailto:EDC-Placement@unisa.edu.au" TargetMode="External"/><Relationship Id="rId4" Type="http://schemas.openxmlformats.org/officeDocument/2006/relationships/hyperlink" Target="mailto:EDC-TeachingLearning@unisa.edu.a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1</xdr:row>
      <xdr:rowOff>19050</xdr:rowOff>
    </xdr:from>
    <xdr:to>
      <xdr:col>4</xdr:col>
      <xdr:colOff>561975</xdr:colOff>
      <xdr:row>3</xdr:row>
      <xdr:rowOff>36064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1596418-556F-4B2E-A221-E7FF3B435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09550"/>
          <a:ext cx="1247775" cy="398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</xdr:row>
      <xdr:rowOff>57150</xdr:rowOff>
    </xdr:from>
    <xdr:ext cx="4762500" cy="5048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C30463-0F7F-489C-9567-3925B2D4D97C}"/>
            </a:ext>
          </a:extLst>
        </xdr:cNvPr>
        <xdr:cNvSpPr txBox="1"/>
      </xdr:nvSpPr>
      <xdr:spPr>
        <a:xfrm>
          <a:off x="0" y="247650"/>
          <a:ext cx="4762500" cy="504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+mn-lt"/>
            </a:rPr>
            <a:t>This structure cannot be altered. If you fail, withdraw or are part-time contact </a:t>
          </a:r>
          <a:br>
            <a:rPr lang="en-US" sz="1100" b="1">
              <a:solidFill>
                <a:srgbClr val="FF0000"/>
              </a:solidFill>
              <a:latin typeface="+mn-lt"/>
            </a:rPr>
          </a:br>
          <a:r>
            <a:rPr lang="en-US" sz="1100" b="1">
              <a:solidFill>
                <a:srgbClr val="0070C0"/>
              </a:solidFill>
              <a:latin typeface="+mn-lt"/>
            </a:rPr>
            <a:t>EDC-TeachingLearning@unisa.edu.au</a:t>
          </a:r>
          <a:r>
            <a:rPr lang="en-US" sz="1100" b="1">
              <a:solidFill>
                <a:srgbClr val="FF0000"/>
              </a:solidFill>
              <a:latin typeface="+mn-lt"/>
            </a:rPr>
            <a:t> for a personalised study plan</a:t>
          </a:r>
        </a:p>
      </xdr:txBody>
    </xdr:sp>
    <xdr:clientData/>
  </xdr:oneCellAnchor>
  <xdr:twoCellAnchor>
    <xdr:from>
      <xdr:col>8</xdr:col>
      <xdr:colOff>215900</xdr:colOff>
      <xdr:row>19</xdr:row>
      <xdr:rowOff>177800</xdr:rowOff>
    </xdr:from>
    <xdr:to>
      <xdr:col>9</xdr:col>
      <xdr:colOff>131058</xdr:colOff>
      <xdr:row>19</xdr:row>
      <xdr:rowOff>474418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EBA772-26F0-4D1A-ADBB-7FE1398CC1F5}"/>
            </a:ext>
          </a:extLst>
        </xdr:cNvPr>
        <xdr:cNvSpPr txBox="1"/>
      </xdr:nvSpPr>
      <xdr:spPr>
        <a:xfrm>
          <a:off x="8540750" y="5445125"/>
          <a:ext cx="524758" cy="296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11</xdr:col>
      <xdr:colOff>533400</xdr:colOff>
      <xdr:row>19</xdr:row>
      <xdr:rowOff>476250</xdr:rowOff>
    </xdr:from>
    <xdr:to>
      <xdr:col>12</xdr:col>
      <xdr:colOff>448558</xdr:colOff>
      <xdr:row>20</xdr:row>
      <xdr:rowOff>160093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C51991-F7A0-4FD7-9C88-30EA809D278F}"/>
            </a:ext>
          </a:extLst>
        </xdr:cNvPr>
        <xdr:cNvSpPr txBox="1"/>
      </xdr:nvSpPr>
      <xdr:spPr>
        <a:xfrm>
          <a:off x="10687050" y="5743575"/>
          <a:ext cx="524758" cy="293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twoCellAnchor>
  <xdr:twoCellAnchor>
    <xdr:from>
      <xdr:col>9</xdr:col>
      <xdr:colOff>47625</xdr:colOff>
      <xdr:row>27</xdr:row>
      <xdr:rowOff>152400</xdr:rowOff>
    </xdr:from>
    <xdr:to>
      <xdr:col>12</xdr:col>
      <xdr:colOff>606580</xdr:colOff>
      <xdr:row>29</xdr:row>
      <xdr:rowOff>58493</xdr:rowOff>
    </xdr:to>
    <xdr:sp macro="" textlink="">
      <xdr:nvSpPr>
        <xdr:cNvPr id="7" name="TextBox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AA9CD6-DFEE-4C10-A10C-16C2BF6F9428}"/>
            </a:ext>
          </a:extLst>
        </xdr:cNvPr>
        <xdr:cNvSpPr txBox="1"/>
      </xdr:nvSpPr>
      <xdr:spPr>
        <a:xfrm>
          <a:off x="8982075" y="7915275"/>
          <a:ext cx="2387755" cy="2870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AU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EDC-TeachingLearning@unisa.edu.au  </a:t>
          </a:r>
          <a:endParaRPr lang="en-US" sz="1100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8</xdr:col>
      <xdr:colOff>92075</xdr:colOff>
      <xdr:row>28</xdr:row>
      <xdr:rowOff>139700</xdr:rowOff>
    </xdr:from>
    <xdr:to>
      <xdr:col>11</xdr:col>
      <xdr:colOff>183024</xdr:colOff>
      <xdr:row>29</xdr:row>
      <xdr:rowOff>248993</xdr:rowOff>
    </xdr:to>
    <xdr:sp macro="" textlink="">
      <xdr:nvSpPr>
        <xdr:cNvPr id="8" name="TextBox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F605941-1F25-45DB-ACDD-1EF425C7DCD7}"/>
            </a:ext>
          </a:extLst>
        </xdr:cNvPr>
        <xdr:cNvSpPr txBox="1"/>
      </xdr:nvSpPr>
      <xdr:spPr>
        <a:xfrm>
          <a:off x="8416925" y="8093075"/>
          <a:ext cx="1919749" cy="2997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AU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EDC-Placement@unisa.edu.au</a:t>
          </a:r>
          <a:endParaRPr lang="en-US" sz="1100">
            <a:solidFill>
              <a:srgbClr val="0070C0"/>
            </a:solidFill>
          </a:endParaRPr>
        </a:p>
      </xdr:txBody>
    </xdr:sp>
    <xdr:clientData/>
  </xdr:twoCellAnchor>
  <xdr:oneCellAnchor>
    <xdr:from>
      <xdr:col>6</xdr:col>
      <xdr:colOff>0</xdr:colOff>
      <xdr:row>6</xdr:row>
      <xdr:rowOff>0</xdr:rowOff>
    </xdr:from>
    <xdr:ext cx="5476875" cy="922034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147B5F64-D5C5-44F4-A9A9-061EF75FC814}"/>
            </a:ext>
          </a:extLst>
        </xdr:cNvPr>
        <xdr:cNvSpPr txBox="1"/>
      </xdr:nvSpPr>
      <xdr:spPr>
        <a:xfrm>
          <a:off x="7270750" y="1123950"/>
          <a:ext cx="5476875" cy="922034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0" i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Notes:</a:t>
          </a:r>
        </a:p>
        <a:p>
          <a:pPr eaLnBrk="1" fontAlgn="auto" latinLnBrk="0" hangingPunct="1"/>
          <a:r>
            <a:rPr 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THIS PROGRAM</a:t>
          </a:r>
          <a:r>
            <a:rPr lang="en-US" sz="11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SEQUENCE </a:t>
          </a:r>
          <a:r>
            <a:rPr 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CANNOT BE ALTERED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If you fail/withdraw from a course or would like to study part time contact Education Futures for an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individualised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study plan.</a:t>
          </a:r>
          <a:endParaRPr lang="en-AU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This Study Plan is based on UniSA’s current full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time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program structure.  UniSA reserves the right to vary the program structure and timetable.  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UniSA has 7 study periods each calendar year with Study Periods 1, 2 and 3 being the first half of the year (Semester 1) and Study Periods 4, 5, 6 and 7 being the second half of the year (Semester 2). Study Period 7 courses can be scheduled anytime from November to February of the following year. Please refer to the class timetable for exact course dates.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Students must select 1 major comprising 36 units, and 1 sub-major comprising 27 units. The majors will generally proceed sequentially over the four years of the program. Prerequisites will normally apply as the student progresses. 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AU">
            <a:effectLst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Some majors and sub-majors require assumed knowledge:</a:t>
          </a:r>
          <a:endParaRPr lang="en-AU">
            <a:effectLst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SACE Stage 2 Physics is assumed knowledge for the major and sub-major in Physics; </a:t>
          </a:r>
          <a:b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SACE Stage 2 Chemistry is assumed knowledge for the major and sub-major in Chemistry; SACE Stage 2 Mathematical Methods is assumed knowledge for the major and sub-major in Mathematics;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SACE Stage 2 French is assumed knowledge for the major and sub-major in French; 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SACE Stage 2 Italian is assumed knowledge for the major and sub-major in Italian; 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SACE Stage 2 Japanese is assumed knowledge for the major and sub-major in Japanese; 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SACE Stage 2 English or SACE Stage 2 English Literary Practice is assumed knowledge for the major and sub-major in English.</a:t>
          </a:r>
        </a:p>
        <a:p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If you are studying </a:t>
          </a: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the Outdoor Education Sub-Major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please contact EDC-Teaching Learning@unisa.edu.au for a personalised study plan.</a:t>
          </a:r>
          <a:endParaRPr lang="en-AU">
            <a:effectLst/>
          </a:endParaRPr>
        </a:p>
        <a:p>
          <a:pPr eaLnBrk="1" fontAlgn="auto" latinLnBrk="0" hangingPunct="1"/>
          <a:endParaRPr lang="en-US" sz="11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If you are studying the </a:t>
          </a: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Visual Arts Major or Sub-Major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please select from the following Visual Arts Studio Electives:</a:t>
          </a:r>
          <a:endParaRPr lang="en-AU">
            <a:effectLst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VSAR 2025 Textiles: Print – Dye	</a:t>
          </a:r>
          <a:endParaRPr lang="en-AU">
            <a:effectLst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VSAR 2049 Life Drawing</a:t>
          </a:r>
          <a:endParaRPr lang="en-AU">
            <a:effectLst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VSAR 2054 Painting Media and Processes </a:t>
          </a:r>
          <a:endParaRPr lang="en-AU">
            <a:effectLst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VSAR 2057 Etching and Intaglio Printmaking</a:t>
          </a:r>
          <a:endParaRPr lang="en-AU">
            <a:effectLst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VSAR 2063 The Sculptural Object</a:t>
          </a:r>
          <a:endParaRPr lang="en-AU">
            <a:effectLst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VSAR 2069 Black and White Photography</a:t>
          </a:r>
          <a:endParaRPr lang="en-AU">
            <a:effectLst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VSAR 2078 Ceramic Vessels</a:t>
          </a:r>
          <a:endParaRPr lang="en-AU">
            <a:effectLst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VSAR 2105 Jewellery Materials and Techniques</a:t>
          </a:r>
          <a:endParaRPr lang="en-AU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Please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pay attention to the notes listed against classes in My Enrolment - only enrol into classes designated to your particular cohort. If no cohorts are listed you can enrol into any class that still has places. </a:t>
          </a:r>
        </a:p>
        <a:p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First Year Education programs to not have an Enrolment Advice Session (PEAS)</a:t>
          </a:r>
        </a:p>
        <a:p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Anyone choosing to undertake a Major and Sub Major in Biology/Chemistry/Physics or D&amp;T/Food&amp;Textiles or Maths/Science or Drama/Visual arts or two languages will need to undertake alternative Curriculum Sub Major courses. Please contact EDC-TeachingLearning@unisa.edu.au for alternative curriculum courses.</a:t>
          </a:r>
          <a:endParaRPr lang="en-AU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A9FD-53C9-43F8-B7A3-E5C0D1C9B7F7}">
  <dimension ref="A1:M44"/>
  <sheetViews>
    <sheetView tabSelected="1" zoomScale="75" zoomScaleNormal="75" workbookViewId="0">
      <selection activeCell="C5" sqref="C5:E5"/>
    </sheetView>
  </sheetViews>
  <sheetFormatPr defaultRowHeight="15" x14ac:dyDescent="0.25"/>
  <cols>
    <col min="1" max="1" width="9.85546875" customWidth="1"/>
    <col min="2" max="2" width="51.7109375" customWidth="1"/>
    <col min="3" max="3" width="13.42578125" customWidth="1"/>
    <col min="4" max="4" width="9.140625" customWidth="1"/>
    <col min="5" max="5" width="11.140625" bestFit="1" customWidth="1"/>
    <col min="7" max="7" width="9.85546875" customWidth="1"/>
    <col min="8" max="8" width="10.5703125" customWidth="1"/>
  </cols>
  <sheetData>
    <row r="1" spans="1:13" x14ac:dyDescent="0.25">
      <c r="A1" s="101" t="s">
        <v>450</v>
      </c>
      <c r="B1" s="101"/>
      <c r="C1" s="101"/>
      <c r="D1" s="101"/>
      <c r="E1" s="101"/>
      <c r="L1" s="8"/>
      <c r="M1" s="7" t="s">
        <v>6</v>
      </c>
    </row>
    <row r="2" spans="1:13" ht="15.75" customHeight="1" x14ac:dyDescent="0.25">
      <c r="A2" s="1"/>
      <c r="B2" s="1"/>
      <c r="C2" s="1"/>
      <c r="D2" s="1"/>
      <c r="E2" s="1"/>
      <c r="F2" s="1"/>
      <c r="G2" s="1"/>
      <c r="H2" s="1"/>
      <c r="L2" s="9"/>
      <c r="M2" s="7" t="s">
        <v>98</v>
      </c>
    </row>
    <row r="3" spans="1:13" ht="14.25" customHeight="1" x14ac:dyDescent="0.25">
      <c r="A3" s="1"/>
      <c r="B3" s="1"/>
      <c r="C3" s="1"/>
      <c r="D3" s="1"/>
      <c r="E3" s="1"/>
      <c r="F3" s="1"/>
      <c r="G3" s="1"/>
      <c r="H3" s="1"/>
      <c r="L3" s="34"/>
      <c r="M3" s="7" t="s">
        <v>99</v>
      </c>
    </row>
    <row r="4" spans="1:13" ht="15" customHeight="1" x14ac:dyDescent="0.25">
      <c r="A4" s="1"/>
      <c r="B4" s="1"/>
      <c r="C4" s="1"/>
      <c r="D4" s="1"/>
      <c r="E4" s="1"/>
      <c r="F4" s="1"/>
      <c r="G4" s="1"/>
      <c r="H4" s="1"/>
      <c r="L4" s="33"/>
      <c r="M4" s="7" t="s">
        <v>8</v>
      </c>
    </row>
    <row r="5" spans="1:13" ht="15" customHeight="1" x14ac:dyDescent="0.25">
      <c r="A5" s="1"/>
      <c r="B5" s="11" t="s">
        <v>75</v>
      </c>
      <c r="C5" s="100" t="s">
        <v>122</v>
      </c>
      <c r="D5" s="100"/>
      <c r="E5" s="100"/>
      <c r="F5" s="1"/>
      <c r="G5" s="1"/>
      <c r="H5" s="1"/>
      <c r="L5" s="35"/>
      <c r="M5" s="7" t="s">
        <v>10</v>
      </c>
    </row>
    <row r="6" spans="1:13" s="10" customFormat="1" x14ac:dyDescent="0.25">
      <c r="B6" s="11" t="s">
        <v>76</v>
      </c>
      <c r="C6" s="99" t="s">
        <v>123</v>
      </c>
      <c r="D6" s="99"/>
      <c r="E6" s="99"/>
      <c r="F6" s="29" t="s">
        <v>475</v>
      </c>
      <c r="G6" s="29"/>
    </row>
    <row r="7" spans="1:13" ht="22.5" x14ac:dyDescent="0.25">
      <c r="A7" s="47" t="s">
        <v>0</v>
      </c>
      <c r="B7" s="47" t="s">
        <v>1</v>
      </c>
      <c r="C7" s="47" t="s">
        <v>2</v>
      </c>
      <c r="D7" s="47" t="s">
        <v>3</v>
      </c>
      <c r="E7" s="47" t="s">
        <v>4</v>
      </c>
    </row>
    <row r="8" spans="1:13" x14ac:dyDescent="0.25">
      <c r="A8" s="48">
        <v>2022</v>
      </c>
      <c r="B8" s="49" t="s">
        <v>5</v>
      </c>
      <c r="C8" s="50"/>
      <c r="D8" s="50"/>
      <c r="E8" s="51"/>
    </row>
    <row r="9" spans="1:13" x14ac:dyDescent="0.25">
      <c r="A9" s="52" t="s">
        <v>9</v>
      </c>
      <c r="B9" s="52" t="s">
        <v>440</v>
      </c>
      <c r="C9" s="94" t="s">
        <v>7</v>
      </c>
      <c r="D9" s="94">
        <v>2</v>
      </c>
      <c r="E9" s="95"/>
    </row>
    <row r="10" spans="1:13" ht="20.100000000000001" customHeight="1" x14ac:dyDescent="0.25">
      <c r="A10" s="54" t="str">
        <f>VLOOKUP($C$5,Sheet2!A1:AO15,2,FALSE)</f>
        <v xml:space="preserve"> </v>
      </c>
      <c r="B10" s="55" t="str">
        <f>VLOOKUP($C$5,Sheet2!A1:AO15,3,FALSE)</f>
        <v>select Major from drop down list above for course options</v>
      </c>
      <c r="C10" s="94" t="str">
        <f>VLOOKUP($C$5,Sheet2!A1:AO15,4,FALSE)</f>
        <v xml:space="preserve"> </v>
      </c>
      <c r="D10" s="94" t="str">
        <f>VLOOKUP($C$5,Sheet2!A1:AO15,5,FALSE)</f>
        <v xml:space="preserve"> </v>
      </c>
      <c r="E10" s="95"/>
    </row>
    <row r="11" spans="1:13" ht="54.95" customHeight="1" x14ac:dyDescent="0.25">
      <c r="A11" s="57" t="str">
        <f>VLOOKUP($C$5,Sheet2!A1:AO15,6,FALSE)</f>
        <v xml:space="preserve"> </v>
      </c>
      <c r="B11" s="58" t="str">
        <f>VLOOKUP($C$5,Sheet2!A1:AO15,7,FALSE)</f>
        <v>select Major from drop down list above for course options</v>
      </c>
      <c r="C11" s="94" t="str">
        <f>VLOOKUP($C$5,Sheet2!A1:AO15,8,FALSE)</f>
        <v xml:space="preserve"> </v>
      </c>
      <c r="D11" s="94" t="str">
        <f>VLOOKUP($C$5,Sheet2!A1:AO15,9,FALSE)</f>
        <v xml:space="preserve"> </v>
      </c>
      <c r="E11" s="95"/>
    </row>
    <row r="12" spans="1:13" ht="24.95" customHeight="1" x14ac:dyDescent="0.25">
      <c r="A12" s="59" t="str">
        <f>VLOOKUP($C$6,Sheet4!A1:AG19,2,FALSE)</f>
        <v xml:space="preserve"> </v>
      </c>
      <c r="B12" s="60" t="str">
        <f>VLOOKUP($C$6,Sheet4!A1:AG19,3,FALSE)</f>
        <v>select Sub Major from drop down list above for course options</v>
      </c>
      <c r="C12" s="94" t="str">
        <f>VLOOKUP($C$6,Sheet4!A1:AG19,4,FALSE)</f>
        <v xml:space="preserve"> </v>
      </c>
      <c r="D12" s="94" t="str">
        <f>VLOOKUP($C$6,Sheet4!A1:AG19,5,FALSE)</f>
        <v xml:space="preserve"> </v>
      </c>
      <c r="E12" s="95"/>
    </row>
    <row r="13" spans="1:13" x14ac:dyDescent="0.25">
      <c r="A13" s="48">
        <v>2022</v>
      </c>
      <c r="B13" s="49" t="s">
        <v>11</v>
      </c>
      <c r="C13" s="61"/>
      <c r="D13" s="61"/>
      <c r="E13" s="51"/>
      <c r="G13" s="2"/>
    </row>
    <row r="14" spans="1:13" ht="24" x14ac:dyDescent="0.25">
      <c r="A14" s="62" t="s">
        <v>73</v>
      </c>
      <c r="B14" s="63" t="s">
        <v>74</v>
      </c>
      <c r="C14" s="94" t="s">
        <v>7</v>
      </c>
      <c r="D14" s="94">
        <v>5</v>
      </c>
      <c r="E14" s="95"/>
    </row>
    <row r="15" spans="1:13" ht="20.45" customHeight="1" x14ac:dyDescent="0.25">
      <c r="A15" s="54" t="str">
        <f>VLOOKUP($C$5,Sheet2!A1:AO15,10,FALSE)</f>
        <v xml:space="preserve"> </v>
      </c>
      <c r="B15" s="64" t="str">
        <f>VLOOKUP($C$5,Sheet2!A1:AO15,11,FALSE)</f>
        <v>select Major from drop down list above for course options</v>
      </c>
      <c r="C15" s="96" t="str">
        <f>VLOOKUP($C$5,Sheet2!A1:AO15,12,FALSE)</f>
        <v xml:space="preserve"> </v>
      </c>
      <c r="D15" s="96" t="str">
        <f>VLOOKUP($C$5,Sheet2!A1:AO15,13,FALSE)</f>
        <v xml:space="preserve"> </v>
      </c>
      <c r="E15" s="95"/>
    </row>
    <row r="16" spans="1:13" ht="60" customHeight="1" x14ac:dyDescent="0.25">
      <c r="A16" s="57" t="str">
        <f>VLOOKUP($C$5,Sheet2!A1:AO15,14,FALSE)</f>
        <v xml:space="preserve"> </v>
      </c>
      <c r="B16" s="58" t="str">
        <f>VLOOKUP($C$5,Sheet2!A1:AO15,15,FALSE)</f>
        <v>select Major from drop down list above for course options</v>
      </c>
      <c r="C16" s="94" t="str">
        <f>VLOOKUP($C$5,Sheet2!A1:AO15,16,FALSE)</f>
        <v xml:space="preserve"> </v>
      </c>
      <c r="D16" s="94" t="str">
        <f>VLOOKUP($C$5,Sheet2!A1:AO15,17,FALSE)</f>
        <v xml:space="preserve"> </v>
      </c>
      <c r="E16" s="95"/>
    </row>
    <row r="17" spans="1:5" ht="20.100000000000001" customHeight="1" x14ac:dyDescent="0.25">
      <c r="A17" s="65" t="str">
        <f>VLOOKUP($C$6,Sheet4!A1:AG19,6,FALSE)</f>
        <v xml:space="preserve"> </v>
      </c>
      <c r="B17" s="60" t="str">
        <f>VLOOKUP($C$6,Sheet4!A1:AG19,7,FALSE)</f>
        <v>select Sub Major from drop down list above for course options</v>
      </c>
      <c r="C17" s="94" t="str">
        <f>VLOOKUP($C$6,Sheet4!A1:AG19,8,FALSE)</f>
        <v xml:space="preserve"> </v>
      </c>
      <c r="D17" s="94" t="str">
        <f>VLOOKUP($C$6,Sheet4!A1:AG19,9,FALSE)</f>
        <v xml:space="preserve"> </v>
      </c>
      <c r="E17" s="95"/>
    </row>
    <row r="18" spans="1:5" x14ac:dyDescent="0.25">
      <c r="A18" s="66">
        <v>2023</v>
      </c>
      <c r="B18" s="67" t="s">
        <v>12</v>
      </c>
      <c r="C18" s="50"/>
      <c r="D18" s="50"/>
      <c r="E18" s="51"/>
    </row>
    <row r="19" spans="1:5" ht="20.100000000000001" customHeight="1" x14ac:dyDescent="0.25">
      <c r="A19" s="57" t="str">
        <f>VLOOKUP($C$5,Sheet2!A1:AO15,18,FALSE)</f>
        <v xml:space="preserve"> </v>
      </c>
      <c r="B19" s="58" t="str">
        <f>VLOOKUP($C$5,Sheet2!A1:AO15,19,FALSE)</f>
        <v>select Major from drop down list above for course options</v>
      </c>
      <c r="C19" s="94" t="str">
        <f>VLOOKUP($C$5,Sheet2!A1:AO15,20,FALSE)</f>
        <v xml:space="preserve"> </v>
      </c>
      <c r="D19" s="94" t="str">
        <f>VLOOKUP($C$5,Sheet2!A1:AO15,21,FALSE)</f>
        <v xml:space="preserve"> </v>
      </c>
      <c r="E19" s="95"/>
    </row>
    <row r="20" spans="1:5" ht="48" customHeight="1" x14ac:dyDescent="0.25">
      <c r="A20" s="59" t="str">
        <f>VLOOKUP($C$6,Sheet4!A1:AG19,10,FALSE)</f>
        <v xml:space="preserve"> </v>
      </c>
      <c r="B20" s="60" t="str">
        <f>VLOOKUP($C$6,Sheet4!A1:AG19,11,FALSE)</f>
        <v>select Sub Major from drop down list above for course options</v>
      </c>
      <c r="C20" s="94" t="str">
        <f>VLOOKUP($C$6,Sheet4!A1:AG19,12,FALSE)</f>
        <v xml:space="preserve"> </v>
      </c>
      <c r="D20" s="94" t="str">
        <f>VLOOKUP($C$6,Sheet4!A1:AG19,13,FALSE)</f>
        <v xml:space="preserve"> </v>
      </c>
      <c r="E20" s="95"/>
    </row>
    <row r="21" spans="1:5" ht="39.950000000000003" customHeight="1" x14ac:dyDescent="0.25">
      <c r="A21" s="59" t="str">
        <f>VLOOKUP($C$6,Sheet4!A1:AG19,14,FALSE)</f>
        <v xml:space="preserve"> </v>
      </c>
      <c r="B21" s="60" t="str">
        <f>VLOOKUP($C$6,Sheet4!A1:AG19,15,FALSE)</f>
        <v>select Sub Major from drop down list above for course options</v>
      </c>
      <c r="C21" s="94" t="str">
        <f>VLOOKUP($C$6,Sheet4!A1:AG19,16,FALSE)</f>
        <v xml:space="preserve"> </v>
      </c>
      <c r="D21" s="94" t="str">
        <f>VLOOKUP($C$6,Sheet4!A1:AG19,17,FALSE)</f>
        <v xml:space="preserve"> </v>
      </c>
      <c r="E21" s="95"/>
    </row>
    <row r="22" spans="1:5" x14ac:dyDescent="0.25">
      <c r="A22" s="68" t="str">
        <f>VLOOKUP($C$5,Sheet2!A1:AO15,34,FALSE)</f>
        <v xml:space="preserve"> </v>
      </c>
      <c r="B22" s="69" t="str">
        <f>VLOOKUP($C$5,Sheet2!A1:AO15,35,FALSE)</f>
        <v>select Major from drop down list above for course options</v>
      </c>
      <c r="C22" s="94" t="str">
        <f>VLOOKUP($C$5,Sheet2!A1:AO15,36,FALSE)</f>
        <v xml:space="preserve"> </v>
      </c>
      <c r="D22" s="94" t="str">
        <f>VLOOKUP($C$5,Sheet2!A1:AO15,37,FALSE)</f>
        <v xml:space="preserve"> </v>
      </c>
      <c r="E22" s="95"/>
    </row>
    <row r="23" spans="1:5" x14ac:dyDescent="0.25">
      <c r="A23" s="66">
        <v>2023</v>
      </c>
      <c r="B23" s="67" t="s">
        <v>13</v>
      </c>
      <c r="C23" s="50"/>
      <c r="D23" s="50"/>
      <c r="E23" s="51"/>
    </row>
    <row r="24" spans="1:5" ht="22.5" x14ac:dyDescent="0.25">
      <c r="A24" s="70" t="s">
        <v>77</v>
      </c>
      <c r="B24" s="71" t="s">
        <v>441</v>
      </c>
      <c r="C24" s="97" t="s">
        <v>78</v>
      </c>
      <c r="D24" s="97">
        <v>5</v>
      </c>
      <c r="E24" s="95"/>
    </row>
    <row r="25" spans="1:5" ht="26.45" customHeight="1" x14ac:dyDescent="0.25">
      <c r="A25" s="62" t="s">
        <v>84</v>
      </c>
      <c r="B25" s="63" t="s">
        <v>85</v>
      </c>
      <c r="C25" s="94" t="s">
        <v>7</v>
      </c>
      <c r="D25" s="94">
        <v>5</v>
      </c>
      <c r="E25" s="95"/>
    </row>
    <row r="26" spans="1:5" x14ac:dyDescent="0.25">
      <c r="A26" s="72" t="s">
        <v>86</v>
      </c>
      <c r="B26" s="63" t="s">
        <v>87</v>
      </c>
      <c r="C26" s="94" t="s">
        <v>7</v>
      </c>
      <c r="D26" s="94">
        <v>5</v>
      </c>
      <c r="E26" s="95"/>
    </row>
    <row r="27" spans="1:5" ht="15" customHeight="1" x14ac:dyDescent="0.25">
      <c r="A27" s="102" t="s">
        <v>454</v>
      </c>
      <c r="B27" s="103"/>
      <c r="C27" s="88"/>
      <c r="D27" s="89">
        <v>5</v>
      </c>
      <c r="E27" s="89"/>
    </row>
    <row r="28" spans="1:5" x14ac:dyDescent="0.25">
      <c r="A28" s="66">
        <v>2024</v>
      </c>
      <c r="B28" s="67" t="s">
        <v>14</v>
      </c>
      <c r="C28" s="50"/>
      <c r="D28" s="50"/>
      <c r="E28" s="51"/>
    </row>
    <row r="29" spans="1:5" x14ac:dyDescent="0.25">
      <c r="A29" s="73" t="s">
        <v>79</v>
      </c>
      <c r="B29" s="74" t="s">
        <v>80</v>
      </c>
      <c r="C29" s="97" t="s">
        <v>77</v>
      </c>
      <c r="D29" s="97">
        <v>2</v>
      </c>
      <c r="E29" s="95"/>
    </row>
    <row r="30" spans="1:5" ht="24" x14ac:dyDescent="0.25">
      <c r="A30" s="62" t="s">
        <v>82</v>
      </c>
      <c r="B30" s="63" t="s">
        <v>83</v>
      </c>
      <c r="C30" s="94" t="s">
        <v>7</v>
      </c>
      <c r="D30" s="94">
        <v>2</v>
      </c>
      <c r="E30" s="95"/>
    </row>
    <row r="31" spans="1:5" ht="48" customHeight="1" x14ac:dyDescent="0.25">
      <c r="A31" s="75" t="str">
        <f>VLOOKUP($C$6,Sheet4!A1:AG19,26,FALSE)</f>
        <v xml:space="preserve"> </v>
      </c>
      <c r="B31" s="75" t="str">
        <f>VLOOKUP($C$6,Sheet4!A1:AG19,27,FALSE)</f>
        <v>select Sub Major from drop down list above for course options</v>
      </c>
      <c r="C31" s="96" t="str">
        <f>VLOOKUP($C$6,Sheet4!A1:AG19,28,FALSE)</f>
        <v xml:space="preserve"> </v>
      </c>
      <c r="D31" s="96" t="str">
        <f>VLOOKUP($C$6,Sheet4!A1:AG19,29,FALSE)</f>
        <v xml:space="preserve"> </v>
      </c>
      <c r="E31" s="95"/>
    </row>
    <row r="32" spans="1:5" x14ac:dyDescent="0.25">
      <c r="A32" s="66">
        <v>2024</v>
      </c>
      <c r="B32" s="67" t="s">
        <v>15</v>
      </c>
      <c r="C32" s="50"/>
      <c r="D32" s="50"/>
      <c r="E32" s="51"/>
    </row>
    <row r="33" spans="1:5" ht="20.100000000000001" customHeight="1" x14ac:dyDescent="0.25">
      <c r="A33" s="57" t="str">
        <f>VLOOKUP($C$5,Sheet2!A1:AO15,22,FALSE)</f>
        <v xml:space="preserve"> </v>
      </c>
      <c r="B33" s="58" t="str">
        <f>VLOOKUP($C$5,Sheet2!A1:AO15,23,FALSE)</f>
        <v>select Major from drop down list above for course options</v>
      </c>
      <c r="C33" s="94" t="str">
        <f>VLOOKUP($C$5,Sheet2!A1:AO15,24,FALSE)</f>
        <v xml:space="preserve"> </v>
      </c>
      <c r="D33" s="94" t="str">
        <f>VLOOKUP($C$5,Sheet2!A1:AO15,25,FALSE)</f>
        <v xml:space="preserve"> </v>
      </c>
      <c r="E33" s="95"/>
    </row>
    <row r="34" spans="1:5" ht="39.950000000000003" customHeight="1" x14ac:dyDescent="0.25">
      <c r="A34" s="57" t="str">
        <f>VLOOKUP($C$5,Sheet2!A1:AO15,26,FALSE)</f>
        <v xml:space="preserve"> </v>
      </c>
      <c r="B34" s="58" t="str">
        <f>VLOOKUP($C$5,Sheet2!A1:AO15,27,FALSE)</f>
        <v>select Major from drop down list above for course options</v>
      </c>
      <c r="C34" s="98" t="str">
        <f>VLOOKUP($C$5,Sheet2!A1:AO15,28,FALSE)</f>
        <v xml:space="preserve"> </v>
      </c>
      <c r="D34" s="98" t="str">
        <f>VLOOKUP($C$5,Sheet2!A1:AO15,29,FALSE)</f>
        <v xml:space="preserve"> </v>
      </c>
      <c r="E34" s="95"/>
    </row>
    <row r="35" spans="1:5" ht="21.95" customHeight="1" x14ac:dyDescent="0.25">
      <c r="A35" s="59" t="str">
        <f>VLOOKUP($C$6,Sheet4!A1:AG19,18,FALSE)</f>
        <v xml:space="preserve"> </v>
      </c>
      <c r="B35" s="60" t="str">
        <f>VLOOKUP($C$6,Sheet4!A1:AG19,19,FALSE)</f>
        <v>select Sub Major from drop down list above for course options</v>
      </c>
      <c r="C35" s="98" t="str">
        <f>VLOOKUP($C$6,Sheet4!A1:AG19,20,FALSE)</f>
        <v xml:space="preserve"> </v>
      </c>
      <c r="D35" s="98" t="str">
        <f>VLOOKUP($C$6,Sheet4!A1:AG19,21,FALSE)</f>
        <v xml:space="preserve"> </v>
      </c>
      <c r="E35" s="95"/>
    </row>
    <row r="36" spans="1:5" ht="60" customHeight="1" x14ac:dyDescent="0.25">
      <c r="A36" s="82" t="str">
        <f>VLOOKUP($C$6,Sheet4!A1:AG19,22,FALSE)</f>
        <v xml:space="preserve"> </v>
      </c>
      <c r="B36" s="60" t="str">
        <f>VLOOKUP($C$6,Sheet4!A1:AG19,23,FALSE)</f>
        <v>select Sub Major from drop down list above for course options</v>
      </c>
      <c r="C36" s="98" t="str">
        <f>VLOOKUP($C$6,Sheet4!A1:AG19,24,FALSE)</f>
        <v xml:space="preserve"> </v>
      </c>
      <c r="D36" s="98" t="str">
        <f>VLOOKUP($C$6,Sheet4!A1:AG19,25,FALSE)</f>
        <v xml:space="preserve"> </v>
      </c>
      <c r="E36" s="95"/>
    </row>
    <row r="37" spans="1:5" x14ac:dyDescent="0.25">
      <c r="A37" s="66">
        <v>2025</v>
      </c>
      <c r="B37" s="67" t="s">
        <v>16</v>
      </c>
      <c r="C37" s="50"/>
      <c r="D37" s="50"/>
      <c r="E37" s="51"/>
    </row>
    <row r="38" spans="1:5" ht="22.5" x14ac:dyDescent="0.25">
      <c r="A38" s="72" t="s">
        <v>17</v>
      </c>
      <c r="B38" s="86" t="s">
        <v>442</v>
      </c>
      <c r="C38" s="76" t="s">
        <v>25</v>
      </c>
      <c r="D38" s="53">
        <v>1</v>
      </c>
      <c r="E38" s="91" t="s">
        <v>81</v>
      </c>
    </row>
    <row r="39" spans="1:5" ht="22.5" x14ac:dyDescent="0.25">
      <c r="A39" s="72" t="s">
        <v>20</v>
      </c>
      <c r="B39" s="86" t="s">
        <v>443</v>
      </c>
      <c r="C39" s="76" t="s">
        <v>25</v>
      </c>
      <c r="D39" s="53">
        <v>2</v>
      </c>
      <c r="E39" s="90"/>
    </row>
    <row r="40" spans="1:5" ht="35.1" customHeight="1" x14ac:dyDescent="0.25">
      <c r="A40" s="77" t="str">
        <f>VLOOKUP($C$5,Sheet2!A1:AO15,30,FALSE)</f>
        <v xml:space="preserve"> </v>
      </c>
      <c r="B40" s="58" t="str">
        <f>VLOOKUP($C$5,Sheet2!A1:AO15,31,FALSE)</f>
        <v>select Major from drop down list above for course options</v>
      </c>
      <c r="C40" s="56" t="str">
        <f>VLOOKUP($C$5,Sheet2!A1:AO15,32,FALSE)</f>
        <v xml:space="preserve"> </v>
      </c>
      <c r="D40" s="56" t="str">
        <f>VLOOKUP($C$5,Sheet2!A1:AO15,33,FALSE)</f>
        <v xml:space="preserve"> </v>
      </c>
      <c r="E40" s="92"/>
    </row>
    <row r="41" spans="1:5" ht="14.45" customHeight="1" x14ac:dyDescent="0.25">
      <c r="A41" s="68" t="str">
        <f>VLOOKUP($C$5,Sheet2!A1:AO15,38,FALSE)</f>
        <v xml:space="preserve"> </v>
      </c>
      <c r="B41" s="69" t="str">
        <f>VLOOKUP($C$5,Sheet2!A1:AO15,39,FALSE)</f>
        <v>select Major from drop down list above for course options</v>
      </c>
      <c r="C41" s="56" t="str">
        <f>VLOOKUP($C$5,Sheet2!A1:AO15,40,FALSE)</f>
        <v xml:space="preserve"> </v>
      </c>
      <c r="D41" s="56" t="str">
        <f>VLOOKUP($C$5,Sheet2!A1:AO15,41,FALSE)</f>
        <v xml:space="preserve"> </v>
      </c>
      <c r="E41" s="92"/>
    </row>
    <row r="42" spans="1:5" ht="60" customHeight="1" x14ac:dyDescent="0.25">
      <c r="A42" s="78" t="str">
        <f>VLOOKUP($C$6,Sheet4!A1:AG19,30,FALSE)</f>
        <v xml:space="preserve"> </v>
      </c>
      <c r="B42" s="79" t="str">
        <f>VLOOKUP($C$6,Sheet4!A1:AG19,31,FALSE)</f>
        <v>select Sub Major from drop down list above for course options</v>
      </c>
      <c r="C42" s="80" t="str">
        <f>VLOOKUP($C$6,Sheet4!A1:AG19,32,FALSE)</f>
        <v xml:space="preserve"> </v>
      </c>
      <c r="D42" s="80" t="str">
        <f>VLOOKUP($C$6,Sheet4!A1:AG19,33,FALSE)</f>
        <v xml:space="preserve"> </v>
      </c>
      <c r="E42" s="93"/>
    </row>
    <row r="43" spans="1:5" x14ac:dyDescent="0.25">
      <c r="A43" s="66">
        <v>2025</v>
      </c>
      <c r="B43" s="67" t="s">
        <v>19</v>
      </c>
      <c r="C43" s="50"/>
      <c r="D43" s="50"/>
      <c r="E43" s="51"/>
    </row>
    <row r="44" spans="1:5" ht="24" x14ac:dyDescent="0.25">
      <c r="A44" s="81" t="s">
        <v>372</v>
      </c>
      <c r="B44" s="52" t="s">
        <v>446</v>
      </c>
      <c r="C44" s="53" t="s">
        <v>445</v>
      </c>
      <c r="D44" s="53">
        <v>4</v>
      </c>
      <c r="E44" s="90"/>
    </row>
  </sheetData>
  <sheetProtection algorithmName="SHA-512" hashValue="6YHhoRoZYubp4l94MeWZGtFSe/D03D6PMNyjK5/frMcThpYIwzQY/R1oYKmuuA0A3ZeJK0FveUnurmR/qtmD/A==" saltValue="RhgPabo01E/PPFWpgftylw==" spinCount="100000" sheet="1" objects="1" scenarios="1"/>
  <mergeCells count="4">
    <mergeCell ref="C6:E6"/>
    <mergeCell ref="C5:E5"/>
    <mergeCell ref="A1:E1"/>
    <mergeCell ref="A27:B27"/>
  </mergeCells>
  <pageMargins left="0.23622047244094491" right="0.23622047244094491" top="0.19685039370078741" bottom="0.15748031496062992" header="0.31496062992125984" footer="0.31496062992125984"/>
  <pageSetup paperSize="9" orientation="portrait" r:id="rId1"/>
  <rowBreaks count="1" manualBreakCount="1">
    <brk id="3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1F7F67-7BB0-4505-AD1A-41AC0CC17597}">
          <x14:formula1>
            <xm:f>Sheet2!$A:$A</xm:f>
          </x14:formula1>
          <xm:sqref>C5</xm:sqref>
        </x14:dataValidation>
        <x14:dataValidation type="list" allowBlank="1" showInputMessage="1" showErrorMessage="1" xr:uid="{8A0043AB-302A-4DAB-B4B4-D4D72B868869}">
          <x14:formula1>
            <xm:f>Sheet4!$A:$A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3FC3-31FA-4AEF-8316-3ECAE2D7478E}">
  <dimension ref="A1:AO16"/>
  <sheetViews>
    <sheetView zoomScale="75" zoomScaleNormal="75" workbookViewId="0">
      <selection activeCell="O4" sqref="O4"/>
    </sheetView>
  </sheetViews>
  <sheetFormatPr defaultRowHeight="15" x14ac:dyDescent="0.25"/>
  <cols>
    <col min="1" max="1" width="25.5703125" bestFit="1" customWidth="1"/>
    <col min="2" max="2" width="8.85546875" bestFit="1" customWidth="1"/>
    <col min="3" max="3" width="22.85546875" customWidth="1"/>
    <col min="19" max="19" width="12.42578125" customWidth="1"/>
  </cols>
  <sheetData>
    <row r="1" spans="1:41" ht="15.75" thickBot="1" x14ac:dyDescent="0.3">
      <c r="A1" t="s">
        <v>122</v>
      </c>
      <c r="B1" t="s">
        <v>21</v>
      </c>
      <c r="C1" t="s">
        <v>26</v>
      </c>
      <c r="D1" t="s">
        <v>21</v>
      </c>
      <c r="E1" t="s">
        <v>21</v>
      </c>
      <c r="F1" t="s">
        <v>21</v>
      </c>
      <c r="G1" t="s">
        <v>26</v>
      </c>
      <c r="H1" t="s">
        <v>21</v>
      </c>
      <c r="I1" t="s">
        <v>21</v>
      </c>
      <c r="J1" t="s">
        <v>21</v>
      </c>
      <c r="K1" t="s">
        <v>26</v>
      </c>
      <c r="L1" t="s">
        <v>21</v>
      </c>
      <c r="M1" t="s">
        <v>21</v>
      </c>
      <c r="N1" t="s">
        <v>21</v>
      </c>
      <c r="O1" t="s">
        <v>26</v>
      </c>
      <c r="P1" t="s">
        <v>21</v>
      </c>
      <c r="Q1" t="s">
        <v>21</v>
      </c>
      <c r="R1" t="s">
        <v>21</v>
      </c>
      <c r="S1" t="s">
        <v>26</v>
      </c>
      <c r="T1" t="s">
        <v>21</v>
      </c>
      <c r="U1" t="s">
        <v>21</v>
      </c>
      <c r="V1" t="s">
        <v>21</v>
      </c>
      <c r="W1" t="s">
        <v>26</v>
      </c>
      <c r="X1" t="s">
        <v>21</v>
      </c>
      <c r="Y1" t="s">
        <v>21</v>
      </c>
      <c r="Z1" t="s">
        <v>21</v>
      </c>
      <c r="AA1" t="s">
        <v>26</v>
      </c>
      <c r="AB1" t="s">
        <v>21</v>
      </c>
      <c r="AC1" t="s">
        <v>21</v>
      </c>
      <c r="AD1" t="s">
        <v>21</v>
      </c>
      <c r="AE1" t="s">
        <v>26</v>
      </c>
      <c r="AF1" t="s">
        <v>21</v>
      </c>
      <c r="AG1" t="s">
        <v>21</v>
      </c>
      <c r="AH1" t="s">
        <v>21</v>
      </c>
      <c r="AI1" t="s">
        <v>26</v>
      </c>
      <c r="AJ1" t="s">
        <v>21</v>
      </c>
      <c r="AK1" t="s">
        <v>21</v>
      </c>
      <c r="AL1" t="s">
        <v>21</v>
      </c>
      <c r="AM1" t="s">
        <v>26</v>
      </c>
      <c r="AN1" t="s">
        <v>21</v>
      </c>
      <c r="AO1" t="s">
        <v>21</v>
      </c>
    </row>
    <row r="2" spans="1:41" ht="156.75" thickBot="1" x14ac:dyDescent="0.3">
      <c r="A2" s="12" t="s">
        <v>27</v>
      </c>
      <c r="B2" s="3" t="s">
        <v>56</v>
      </c>
      <c r="C2" s="4" t="s">
        <v>57</v>
      </c>
      <c r="D2" s="5" t="s">
        <v>7</v>
      </c>
      <c r="E2" s="5">
        <v>2</v>
      </c>
      <c r="F2" s="3" t="s">
        <v>58</v>
      </c>
      <c r="G2" s="4" t="s">
        <v>59</v>
      </c>
      <c r="H2" s="21" t="s">
        <v>7</v>
      </c>
      <c r="I2" s="22">
        <v>2</v>
      </c>
      <c r="J2" s="3" t="s">
        <v>61</v>
      </c>
      <c r="K2" s="14" t="s">
        <v>62</v>
      </c>
      <c r="L2" s="5" t="s">
        <v>7</v>
      </c>
      <c r="M2" s="5">
        <v>5</v>
      </c>
      <c r="N2" s="3" t="s">
        <v>63</v>
      </c>
      <c r="O2" s="3" t="s">
        <v>418</v>
      </c>
      <c r="P2" s="5" t="s">
        <v>7</v>
      </c>
      <c r="Q2" s="5">
        <v>5</v>
      </c>
      <c r="R2" s="3" t="s">
        <v>60</v>
      </c>
      <c r="S2" s="3" t="s">
        <v>64</v>
      </c>
      <c r="T2" s="5" t="s">
        <v>7</v>
      </c>
      <c r="U2" s="5">
        <v>1</v>
      </c>
      <c r="V2" s="3" t="s">
        <v>65</v>
      </c>
      <c r="W2" s="3" t="s">
        <v>66</v>
      </c>
      <c r="X2" s="5" t="s">
        <v>7</v>
      </c>
      <c r="Y2" s="5">
        <v>5</v>
      </c>
      <c r="Z2" s="3" t="s">
        <v>67</v>
      </c>
      <c r="AA2" s="3" t="s">
        <v>479</v>
      </c>
      <c r="AB2" s="16" t="s">
        <v>68</v>
      </c>
      <c r="AC2" s="5">
        <v>5</v>
      </c>
      <c r="AD2" s="3" t="s">
        <v>476</v>
      </c>
      <c r="AE2" s="14" t="s">
        <v>477</v>
      </c>
      <c r="AF2" s="20" t="s">
        <v>478</v>
      </c>
      <c r="AG2" s="22">
        <v>2</v>
      </c>
      <c r="AH2" s="18" t="s">
        <v>69</v>
      </c>
      <c r="AI2" s="19" t="s">
        <v>70</v>
      </c>
      <c r="AJ2" s="21" t="s">
        <v>7</v>
      </c>
      <c r="AK2" s="22">
        <v>2</v>
      </c>
      <c r="AL2" s="18" t="s">
        <v>71</v>
      </c>
      <c r="AM2" s="23" t="s">
        <v>72</v>
      </c>
      <c r="AN2" s="22" t="s">
        <v>69</v>
      </c>
      <c r="AO2" s="16">
        <v>2</v>
      </c>
    </row>
    <row r="3" spans="1:41" ht="120.75" thickBot="1" x14ac:dyDescent="0.3">
      <c r="A3" s="12" t="s">
        <v>28</v>
      </c>
      <c r="B3" s="36" t="s">
        <v>104</v>
      </c>
      <c r="C3" s="38" t="s">
        <v>105</v>
      </c>
      <c r="D3" s="37" t="s">
        <v>7</v>
      </c>
      <c r="E3" s="37">
        <v>2</v>
      </c>
      <c r="F3" s="36" t="s">
        <v>106</v>
      </c>
      <c r="G3" s="4" t="s">
        <v>491</v>
      </c>
      <c r="H3" s="39" t="s">
        <v>7</v>
      </c>
      <c r="I3" s="22">
        <v>2</v>
      </c>
      <c r="J3" s="36" t="s">
        <v>97</v>
      </c>
      <c r="K3" s="40" t="s">
        <v>107</v>
      </c>
      <c r="L3" s="37" t="s">
        <v>7</v>
      </c>
      <c r="M3" s="22">
        <v>5</v>
      </c>
      <c r="N3" s="36" t="s">
        <v>108</v>
      </c>
      <c r="O3" s="36" t="s">
        <v>109</v>
      </c>
      <c r="P3" s="37" t="s">
        <v>7</v>
      </c>
      <c r="Q3" s="22">
        <v>5</v>
      </c>
      <c r="R3" s="36" t="s">
        <v>110</v>
      </c>
      <c r="S3" s="36" t="s">
        <v>111</v>
      </c>
      <c r="T3" s="37" t="s">
        <v>112</v>
      </c>
      <c r="U3" s="22">
        <v>2</v>
      </c>
      <c r="V3" s="36" t="s">
        <v>113</v>
      </c>
      <c r="W3" s="36" t="s">
        <v>114</v>
      </c>
      <c r="X3" s="37" t="s">
        <v>110</v>
      </c>
      <c r="Y3" s="22">
        <v>5</v>
      </c>
      <c r="Z3" s="36" t="s">
        <v>115</v>
      </c>
      <c r="AA3" s="36" t="s">
        <v>116</v>
      </c>
      <c r="AB3" s="37" t="s">
        <v>117</v>
      </c>
      <c r="AC3" s="5">
        <v>5</v>
      </c>
      <c r="AD3" s="36" t="s">
        <v>118</v>
      </c>
      <c r="AE3" s="40" t="s">
        <v>119</v>
      </c>
      <c r="AF3" s="37" t="s">
        <v>112</v>
      </c>
      <c r="AG3" s="22">
        <v>2</v>
      </c>
      <c r="AH3" s="43" t="s">
        <v>69</v>
      </c>
      <c r="AI3" s="44" t="s">
        <v>70</v>
      </c>
      <c r="AJ3" s="39" t="s">
        <v>7</v>
      </c>
      <c r="AK3" s="22">
        <v>2</v>
      </c>
      <c r="AL3" s="18" t="s">
        <v>71</v>
      </c>
      <c r="AM3" s="45" t="s">
        <v>72</v>
      </c>
      <c r="AN3" s="46" t="s">
        <v>69</v>
      </c>
      <c r="AO3" s="41">
        <v>2</v>
      </c>
    </row>
    <row r="4" spans="1:41" ht="192.75" thickBot="1" x14ac:dyDescent="0.3">
      <c r="A4" s="6" t="s">
        <v>166</v>
      </c>
      <c r="B4" s="36" t="s">
        <v>145</v>
      </c>
      <c r="C4" s="38" t="s">
        <v>146</v>
      </c>
      <c r="D4" s="37" t="s">
        <v>7</v>
      </c>
      <c r="E4" s="37">
        <v>2</v>
      </c>
      <c r="F4" s="36" t="s">
        <v>147</v>
      </c>
      <c r="G4" s="38" t="s">
        <v>148</v>
      </c>
      <c r="H4" s="39" t="s">
        <v>7</v>
      </c>
      <c r="I4" s="22">
        <v>2</v>
      </c>
      <c r="J4" s="36" t="s">
        <v>149</v>
      </c>
      <c r="K4" s="40" t="s">
        <v>150</v>
      </c>
      <c r="L4" s="37" t="s">
        <v>145</v>
      </c>
      <c r="M4" s="22">
        <v>5</v>
      </c>
      <c r="N4" s="36" t="s">
        <v>151</v>
      </c>
      <c r="O4" s="3" t="s">
        <v>492</v>
      </c>
      <c r="P4" s="37" t="s">
        <v>147</v>
      </c>
      <c r="Q4" s="22">
        <v>5</v>
      </c>
      <c r="R4" s="36" t="s">
        <v>152</v>
      </c>
      <c r="S4" s="36" t="s">
        <v>153</v>
      </c>
      <c r="T4" s="37" t="s">
        <v>7</v>
      </c>
      <c r="U4" s="22">
        <v>2</v>
      </c>
      <c r="V4" s="36" t="s">
        <v>154</v>
      </c>
      <c r="W4" s="3" t="s">
        <v>490</v>
      </c>
      <c r="X4" s="37" t="s">
        <v>7</v>
      </c>
      <c r="Y4" s="22">
        <v>5</v>
      </c>
      <c r="Z4" s="36" t="s">
        <v>155</v>
      </c>
      <c r="AA4" s="36" t="s">
        <v>156</v>
      </c>
      <c r="AB4" s="37" t="s">
        <v>7</v>
      </c>
      <c r="AC4" s="5">
        <v>5</v>
      </c>
      <c r="AD4" s="36" t="s">
        <v>157</v>
      </c>
      <c r="AE4" s="40" t="s">
        <v>158</v>
      </c>
      <c r="AF4" s="37" t="s">
        <v>7</v>
      </c>
      <c r="AG4" s="22">
        <v>2</v>
      </c>
      <c r="AH4" s="18" t="s">
        <v>100</v>
      </c>
      <c r="AI4" s="44" t="s">
        <v>161</v>
      </c>
      <c r="AJ4" s="39" t="s">
        <v>7</v>
      </c>
      <c r="AK4" s="22">
        <v>2</v>
      </c>
      <c r="AL4" s="18" t="s">
        <v>159</v>
      </c>
      <c r="AM4" s="44" t="s">
        <v>160</v>
      </c>
      <c r="AN4" s="46" t="s">
        <v>100</v>
      </c>
      <c r="AO4" s="17">
        <v>2</v>
      </c>
    </row>
    <row r="5" spans="1:41" ht="84.75" thickBot="1" x14ac:dyDescent="0.3">
      <c r="A5" s="6" t="s">
        <v>29</v>
      </c>
      <c r="B5" s="36" t="s">
        <v>179</v>
      </c>
      <c r="C5" s="38" t="s">
        <v>180</v>
      </c>
      <c r="D5" s="37" t="s">
        <v>7</v>
      </c>
      <c r="E5" s="37">
        <v>2</v>
      </c>
      <c r="F5" s="3" t="s">
        <v>489</v>
      </c>
      <c r="G5" s="4" t="s">
        <v>488</v>
      </c>
      <c r="H5" s="39" t="s">
        <v>179</v>
      </c>
      <c r="I5" s="22">
        <v>3</v>
      </c>
      <c r="J5" s="36" t="s">
        <v>182</v>
      </c>
      <c r="K5" s="40" t="s">
        <v>183</v>
      </c>
      <c r="L5" s="37" t="s">
        <v>179</v>
      </c>
      <c r="M5" s="22">
        <v>4</v>
      </c>
      <c r="N5" s="36" t="s">
        <v>184</v>
      </c>
      <c r="O5" s="36" t="s">
        <v>185</v>
      </c>
      <c r="P5" s="37" t="s">
        <v>7</v>
      </c>
      <c r="Q5" s="22">
        <v>5</v>
      </c>
      <c r="R5" s="36" t="s">
        <v>186</v>
      </c>
      <c r="S5" s="4" t="s">
        <v>487</v>
      </c>
      <c r="T5" s="39"/>
      <c r="U5" s="22">
        <v>3</v>
      </c>
      <c r="V5" s="3" t="s">
        <v>186</v>
      </c>
      <c r="W5" s="3" t="s">
        <v>486</v>
      </c>
      <c r="X5" s="5" t="s">
        <v>413</v>
      </c>
      <c r="Y5" s="22">
        <v>5</v>
      </c>
      <c r="Z5" s="36" t="s">
        <v>188</v>
      </c>
      <c r="AA5" s="36" t="s">
        <v>189</v>
      </c>
      <c r="AB5" s="37" t="s">
        <v>7</v>
      </c>
      <c r="AC5" s="5">
        <v>5</v>
      </c>
      <c r="AD5" s="36" t="s">
        <v>120</v>
      </c>
      <c r="AE5" s="40" t="s">
        <v>190</v>
      </c>
      <c r="AF5" s="37" t="s">
        <v>182</v>
      </c>
      <c r="AG5" s="22">
        <v>2</v>
      </c>
      <c r="AH5" s="18" t="s">
        <v>191</v>
      </c>
      <c r="AI5" s="44" t="s">
        <v>192</v>
      </c>
      <c r="AJ5" s="39" t="s">
        <v>7</v>
      </c>
      <c r="AK5" s="22">
        <v>2</v>
      </c>
      <c r="AL5" s="18" t="s">
        <v>193</v>
      </c>
      <c r="AM5" s="45" t="s">
        <v>194</v>
      </c>
      <c r="AN5" s="46" t="s">
        <v>191</v>
      </c>
      <c r="AO5" s="17">
        <v>2</v>
      </c>
    </row>
    <row r="6" spans="1:41" ht="228.75" thickBot="1" x14ac:dyDescent="0.3">
      <c r="A6" s="6" t="s">
        <v>30</v>
      </c>
      <c r="B6" s="36" t="s">
        <v>215</v>
      </c>
      <c r="C6" s="38" t="s">
        <v>216</v>
      </c>
      <c r="D6" s="37" t="s">
        <v>7</v>
      </c>
      <c r="E6" s="37">
        <v>2</v>
      </c>
      <c r="F6" s="36" t="s">
        <v>217</v>
      </c>
      <c r="G6" s="38" t="s">
        <v>218</v>
      </c>
      <c r="H6" s="39" t="s">
        <v>7</v>
      </c>
      <c r="I6" s="22">
        <v>2</v>
      </c>
      <c r="J6" s="36" t="s">
        <v>219</v>
      </c>
      <c r="K6" s="40" t="s">
        <v>220</v>
      </c>
      <c r="L6" s="37" t="s">
        <v>7</v>
      </c>
      <c r="M6" s="22">
        <v>5</v>
      </c>
      <c r="N6" s="36" t="s">
        <v>202</v>
      </c>
      <c r="O6" s="3" t="s">
        <v>462</v>
      </c>
      <c r="P6" s="37" t="s">
        <v>7</v>
      </c>
      <c r="Q6" s="22">
        <v>5</v>
      </c>
      <c r="R6" s="36" t="s">
        <v>221</v>
      </c>
      <c r="S6" s="36" t="s">
        <v>222</v>
      </c>
      <c r="T6" s="37" t="s">
        <v>223</v>
      </c>
      <c r="U6" s="22">
        <v>2</v>
      </c>
      <c r="V6" s="36" t="s">
        <v>224</v>
      </c>
      <c r="W6" s="36" t="s">
        <v>225</v>
      </c>
      <c r="X6" s="37" t="s">
        <v>7</v>
      </c>
      <c r="Y6" s="22">
        <v>5</v>
      </c>
      <c r="Z6" s="36" t="s">
        <v>226</v>
      </c>
      <c r="AA6" s="36" t="s">
        <v>227</v>
      </c>
      <c r="AB6" s="37" t="s">
        <v>223</v>
      </c>
      <c r="AC6" s="5">
        <v>5</v>
      </c>
      <c r="AD6" s="36" t="s">
        <v>228</v>
      </c>
      <c r="AE6" s="40" t="s">
        <v>229</v>
      </c>
      <c r="AF6" s="37" t="s">
        <v>7</v>
      </c>
      <c r="AG6" s="22">
        <v>2</v>
      </c>
      <c r="AH6" s="18" t="s">
        <v>230</v>
      </c>
      <c r="AI6" s="44" t="s">
        <v>231</v>
      </c>
      <c r="AJ6" s="39" t="s">
        <v>7</v>
      </c>
      <c r="AK6" s="22">
        <v>2</v>
      </c>
      <c r="AL6" s="18" t="s">
        <v>232</v>
      </c>
      <c r="AM6" s="45" t="s">
        <v>233</v>
      </c>
      <c r="AN6" s="46" t="s">
        <v>230</v>
      </c>
      <c r="AO6" s="17">
        <v>2</v>
      </c>
    </row>
    <row r="7" spans="1:41" ht="144.75" thickBot="1" x14ac:dyDescent="0.3">
      <c r="A7" s="6" t="s">
        <v>31</v>
      </c>
      <c r="B7" s="3" t="s">
        <v>242</v>
      </c>
      <c r="C7" s="4" t="s">
        <v>243</v>
      </c>
      <c r="D7" s="37" t="s">
        <v>7</v>
      </c>
      <c r="E7" s="37">
        <v>2</v>
      </c>
      <c r="F7" s="3" t="s">
        <v>244</v>
      </c>
      <c r="G7" s="4" t="s">
        <v>245</v>
      </c>
      <c r="H7" s="39" t="s">
        <v>7</v>
      </c>
      <c r="I7" s="22">
        <v>2</v>
      </c>
      <c r="J7" s="3" t="s">
        <v>246</v>
      </c>
      <c r="K7" s="14" t="s">
        <v>247</v>
      </c>
      <c r="L7" s="5" t="s">
        <v>242</v>
      </c>
      <c r="M7" s="22">
        <v>5</v>
      </c>
      <c r="N7" s="3" t="s">
        <v>248</v>
      </c>
      <c r="O7" s="3" t="s">
        <v>249</v>
      </c>
      <c r="P7" s="37" t="s">
        <v>7</v>
      </c>
      <c r="Q7" s="22">
        <v>5</v>
      </c>
      <c r="R7" s="3" t="s">
        <v>444</v>
      </c>
      <c r="S7" s="36" t="s">
        <v>250</v>
      </c>
      <c r="T7" s="5" t="s">
        <v>248</v>
      </c>
      <c r="U7" s="22">
        <v>2</v>
      </c>
      <c r="V7" s="3" t="s">
        <v>251</v>
      </c>
      <c r="W7" s="3" t="s">
        <v>252</v>
      </c>
      <c r="X7" s="5" t="s">
        <v>244</v>
      </c>
      <c r="Y7" s="22">
        <v>5</v>
      </c>
      <c r="Z7" s="3" t="s">
        <v>253</v>
      </c>
      <c r="AA7" s="3" t="s">
        <v>254</v>
      </c>
      <c r="AB7" s="37" t="s">
        <v>7</v>
      </c>
      <c r="AC7" s="5">
        <v>5</v>
      </c>
      <c r="AD7" s="3" t="s">
        <v>255</v>
      </c>
      <c r="AE7" s="14" t="s">
        <v>448</v>
      </c>
      <c r="AF7" s="37" t="s">
        <v>7</v>
      </c>
      <c r="AG7" s="87" t="s">
        <v>449</v>
      </c>
      <c r="AH7" s="18" t="s">
        <v>100</v>
      </c>
      <c r="AI7" s="19" t="s">
        <v>161</v>
      </c>
      <c r="AJ7" s="39" t="s">
        <v>7</v>
      </c>
      <c r="AK7" s="22">
        <v>2</v>
      </c>
      <c r="AL7" s="18" t="s">
        <v>159</v>
      </c>
      <c r="AM7" s="23" t="s">
        <v>256</v>
      </c>
      <c r="AN7" s="22" t="s">
        <v>100</v>
      </c>
      <c r="AO7" s="17">
        <v>2</v>
      </c>
    </row>
    <row r="8" spans="1:41" ht="108.75" thickBot="1" x14ac:dyDescent="0.3">
      <c r="A8" s="6" t="s">
        <v>32</v>
      </c>
      <c r="B8" s="3" t="s">
        <v>265</v>
      </c>
      <c r="C8" s="4" t="s">
        <v>266</v>
      </c>
      <c r="D8" s="37" t="s">
        <v>7</v>
      </c>
      <c r="E8" s="37">
        <v>2</v>
      </c>
      <c r="F8" s="3" t="s">
        <v>267</v>
      </c>
      <c r="G8" s="4" t="s">
        <v>268</v>
      </c>
      <c r="H8" s="39" t="s">
        <v>7</v>
      </c>
      <c r="I8" s="22">
        <v>2</v>
      </c>
      <c r="J8" s="3" t="s">
        <v>269</v>
      </c>
      <c r="K8" s="14" t="s">
        <v>270</v>
      </c>
      <c r="L8" s="37" t="s">
        <v>7</v>
      </c>
      <c r="M8" s="22">
        <v>5</v>
      </c>
      <c r="N8" s="3" t="s">
        <v>271</v>
      </c>
      <c r="O8" s="3" t="s">
        <v>272</v>
      </c>
      <c r="P8" s="37" t="s">
        <v>7</v>
      </c>
      <c r="Q8" s="22">
        <v>5</v>
      </c>
      <c r="R8" s="3" t="s">
        <v>103</v>
      </c>
      <c r="S8" s="3" t="s">
        <v>273</v>
      </c>
      <c r="T8" s="37" t="s">
        <v>7</v>
      </c>
      <c r="U8" s="22">
        <v>2</v>
      </c>
      <c r="V8" s="3" t="s">
        <v>274</v>
      </c>
      <c r="W8" s="3" t="s">
        <v>275</v>
      </c>
      <c r="X8" s="37" t="s">
        <v>7</v>
      </c>
      <c r="Y8" s="22">
        <v>5</v>
      </c>
      <c r="Z8" s="3" t="s">
        <v>276</v>
      </c>
      <c r="AA8" s="3" t="s">
        <v>277</v>
      </c>
      <c r="AB8" s="37" t="s">
        <v>7</v>
      </c>
      <c r="AC8" s="5">
        <v>5</v>
      </c>
      <c r="AD8" s="3" t="s">
        <v>278</v>
      </c>
      <c r="AE8" s="14" t="s">
        <v>279</v>
      </c>
      <c r="AF8" s="37" t="s">
        <v>7</v>
      </c>
      <c r="AG8" s="22">
        <v>2</v>
      </c>
      <c r="AH8" s="18" t="s">
        <v>280</v>
      </c>
      <c r="AI8" s="19" t="s">
        <v>281</v>
      </c>
      <c r="AJ8" s="39" t="s">
        <v>7</v>
      </c>
      <c r="AK8" s="22">
        <v>2</v>
      </c>
      <c r="AL8" s="18" t="s">
        <v>282</v>
      </c>
      <c r="AM8" s="23" t="s">
        <v>283</v>
      </c>
      <c r="AN8" s="22" t="s">
        <v>280</v>
      </c>
      <c r="AO8" s="17">
        <v>2</v>
      </c>
    </row>
    <row r="9" spans="1:41" ht="108.75" thickBot="1" x14ac:dyDescent="0.3">
      <c r="A9" s="6" t="s">
        <v>22</v>
      </c>
      <c r="B9" s="36" t="s">
        <v>292</v>
      </c>
      <c r="C9" s="38" t="s">
        <v>293</v>
      </c>
      <c r="D9" s="37" t="s">
        <v>7</v>
      </c>
      <c r="E9" s="37">
        <v>2</v>
      </c>
      <c r="F9" s="36" t="s">
        <v>297</v>
      </c>
      <c r="G9" s="40" t="s">
        <v>297</v>
      </c>
      <c r="H9" s="37" t="s">
        <v>7</v>
      </c>
      <c r="I9" s="22" t="s">
        <v>297</v>
      </c>
      <c r="J9" s="36" t="s">
        <v>294</v>
      </c>
      <c r="K9" s="38" t="s">
        <v>295</v>
      </c>
      <c r="L9" s="39" t="s">
        <v>292</v>
      </c>
      <c r="M9" s="22">
        <v>5</v>
      </c>
      <c r="N9" s="36" t="s">
        <v>296</v>
      </c>
      <c r="O9" s="14" t="s">
        <v>467</v>
      </c>
      <c r="P9" s="37" t="s">
        <v>7</v>
      </c>
      <c r="Q9" s="22">
        <v>7</v>
      </c>
      <c r="R9" s="36" t="s">
        <v>298</v>
      </c>
      <c r="S9" s="36" t="s">
        <v>299</v>
      </c>
      <c r="T9" s="37" t="s">
        <v>294</v>
      </c>
      <c r="U9" s="22">
        <v>2</v>
      </c>
      <c r="V9" s="36" t="s">
        <v>300</v>
      </c>
      <c r="W9" s="36" t="s">
        <v>301</v>
      </c>
      <c r="X9" s="37" t="s">
        <v>298</v>
      </c>
      <c r="Y9" s="22">
        <v>5</v>
      </c>
      <c r="Z9" s="36" t="s">
        <v>302</v>
      </c>
      <c r="AA9" s="36" t="s">
        <v>303</v>
      </c>
      <c r="AB9" s="37" t="s">
        <v>300</v>
      </c>
      <c r="AC9" s="5">
        <v>7</v>
      </c>
      <c r="AD9" s="36" t="s">
        <v>297</v>
      </c>
      <c r="AE9" s="40" t="s">
        <v>297</v>
      </c>
      <c r="AF9" s="37" t="s">
        <v>7</v>
      </c>
      <c r="AG9" s="22" t="s">
        <v>297</v>
      </c>
      <c r="AH9" s="18" t="s">
        <v>304</v>
      </c>
      <c r="AI9" s="19" t="s">
        <v>458</v>
      </c>
      <c r="AJ9" s="39" t="s">
        <v>7</v>
      </c>
      <c r="AK9" s="22">
        <v>2</v>
      </c>
      <c r="AL9" s="18" t="s">
        <v>457</v>
      </c>
      <c r="AM9" s="23" t="s">
        <v>460</v>
      </c>
      <c r="AN9" s="46" t="s">
        <v>297</v>
      </c>
      <c r="AO9" s="17">
        <v>2</v>
      </c>
    </row>
    <row r="10" spans="1:41" ht="108.75" thickBot="1" x14ac:dyDescent="0.3">
      <c r="A10" s="6" t="s">
        <v>23</v>
      </c>
      <c r="B10" s="36" t="s">
        <v>313</v>
      </c>
      <c r="C10" s="38" t="s">
        <v>314</v>
      </c>
      <c r="D10" s="37" t="s">
        <v>7</v>
      </c>
      <c r="E10" s="37">
        <v>2</v>
      </c>
      <c r="F10" s="36" t="s">
        <v>297</v>
      </c>
      <c r="G10" s="40" t="s">
        <v>297</v>
      </c>
      <c r="H10" s="37" t="s">
        <v>7</v>
      </c>
      <c r="I10" s="22" t="s">
        <v>297</v>
      </c>
      <c r="J10" s="36" t="s">
        <v>315</v>
      </c>
      <c r="K10" s="38" t="s">
        <v>316</v>
      </c>
      <c r="L10" s="39" t="s">
        <v>313</v>
      </c>
      <c r="M10" s="22">
        <v>5</v>
      </c>
      <c r="N10" s="36" t="s">
        <v>296</v>
      </c>
      <c r="O10" s="14" t="s">
        <v>467</v>
      </c>
      <c r="P10" s="37" t="s">
        <v>7</v>
      </c>
      <c r="Q10" s="22">
        <v>7</v>
      </c>
      <c r="R10" s="36" t="s">
        <v>317</v>
      </c>
      <c r="S10" s="36" t="s">
        <v>318</v>
      </c>
      <c r="T10" s="37" t="s">
        <v>315</v>
      </c>
      <c r="U10" s="22">
        <v>2</v>
      </c>
      <c r="V10" s="36" t="s">
        <v>319</v>
      </c>
      <c r="W10" s="36" t="s">
        <v>320</v>
      </c>
      <c r="X10" s="37" t="s">
        <v>317</v>
      </c>
      <c r="Y10" s="22">
        <v>5</v>
      </c>
      <c r="Z10" s="36" t="s">
        <v>302</v>
      </c>
      <c r="AA10" s="36" t="s">
        <v>303</v>
      </c>
      <c r="AB10" s="37" t="s">
        <v>300</v>
      </c>
      <c r="AC10" s="5">
        <v>7</v>
      </c>
      <c r="AD10" s="36" t="s">
        <v>297</v>
      </c>
      <c r="AE10" s="40" t="s">
        <v>297</v>
      </c>
      <c r="AF10" s="37" t="s">
        <v>7</v>
      </c>
      <c r="AG10" s="22" t="s">
        <v>297</v>
      </c>
      <c r="AH10" s="18" t="s">
        <v>304</v>
      </c>
      <c r="AI10" s="44" t="s">
        <v>305</v>
      </c>
      <c r="AJ10" s="39" t="s">
        <v>7</v>
      </c>
      <c r="AK10" s="22">
        <v>2</v>
      </c>
      <c r="AL10" s="18" t="s">
        <v>457</v>
      </c>
      <c r="AM10" s="23" t="s">
        <v>460</v>
      </c>
      <c r="AN10" s="46" t="s">
        <v>297</v>
      </c>
      <c r="AO10" s="17">
        <v>2</v>
      </c>
    </row>
    <row r="11" spans="1:41" ht="108.75" thickBot="1" x14ac:dyDescent="0.3">
      <c r="A11" s="6" t="s">
        <v>24</v>
      </c>
      <c r="B11" s="36" t="s">
        <v>325</v>
      </c>
      <c r="C11" s="38" t="s">
        <v>326</v>
      </c>
      <c r="D11" s="37" t="s">
        <v>7</v>
      </c>
      <c r="E11" s="37">
        <v>2</v>
      </c>
      <c r="F11" s="36" t="s">
        <v>297</v>
      </c>
      <c r="G11" s="40" t="s">
        <v>297</v>
      </c>
      <c r="H11" s="37" t="s">
        <v>7</v>
      </c>
      <c r="I11" s="22" t="s">
        <v>297</v>
      </c>
      <c r="J11" s="36" t="s">
        <v>327</v>
      </c>
      <c r="K11" s="38" t="s">
        <v>328</v>
      </c>
      <c r="L11" s="39" t="s">
        <v>325</v>
      </c>
      <c r="M11" s="22">
        <v>5</v>
      </c>
      <c r="N11" s="36" t="s">
        <v>329</v>
      </c>
      <c r="O11" s="40" t="s">
        <v>330</v>
      </c>
      <c r="P11" s="37" t="s">
        <v>7</v>
      </c>
      <c r="Q11" s="22">
        <v>7</v>
      </c>
      <c r="R11" s="36" t="s">
        <v>331</v>
      </c>
      <c r="S11" s="36" t="s">
        <v>332</v>
      </c>
      <c r="T11" s="37" t="s">
        <v>327</v>
      </c>
      <c r="U11" s="22">
        <v>2</v>
      </c>
      <c r="V11" s="36" t="s">
        <v>333</v>
      </c>
      <c r="W11" s="36" t="s">
        <v>334</v>
      </c>
      <c r="X11" s="37" t="s">
        <v>331</v>
      </c>
      <c r="Y11" s="22">
        <v>5</v>
      </c>
      <c r="Z11" s="36" t="s">
        <v>302</v>
      </c>
      <c r="AA11" s="36" t="s">
        <v>303</v>
      </c>
      <c r="AB11" s="37" t="s">
        <v>333</v>
      </c>
      <c r="AC11" s="5">
        <v>7</v>
      </c>
      <c r="AD11" s="36" t="s">
        <v>297</v>
      </c>
      <c r="AE11" s="40" t="s">
        <v>297</v>
      </c>
      <c r="AF11" s="37" t="s">
        <v>7</v>
      </c>
      <c r="AG11" s="22" t="s">
        <v>297</v>
      </c>
      <c r="AH11" s="18" t="s">
        <v>304</v>
      </c>
      <c r="AI11" s="44" t="s">
        <v>305</v>
      </c>
      <c r="AJ11" s="39" t="s">
        <v>7</v>
      </c>
      <c r="AK11" s="22">
        <v>2</v>
      </c>
      <c r="AL11" s="18" t="s">
        <v>457</v>
      </c>
      <c r="AM11" s="23" t="s">
        <v>460</v>
      </c>
      <c r="AN11" s="46" t="s">
        <v>297</v>
      </c>
      <c r="AO11" s="17">
        <v>2</v>
      </c>
    </row>
    <row r="12" spans="1:41" ht="96.75" thickBot="1" x14ac:dyDescent="0.3">
      <c r="A12" s="6" t="s">
        <v>33</v>
      </c>
      <c r="B12" s="36" t="s">
        <v>339</v>
      </c>
      <c r="C12" s="38" t="s">
        <v>340</v>
      </c>
      <c r="D12" s="37" t="s">
        <v>7</v>
      </c>
      <c r="E12" s="37">
        <v>2</v>
      </c>
      <c r="F12" s="36" t="s">
        <v>341</v>
      </c>
      <c r="G12" s="38" t="s">
        <v>342</v>
      </c>
      <c r="H12" s="39" t="s">
        <v>7</v>
      </c>
      <c r="I12" s="22">
        <v>2</v>
      </c>
      <c r="J12" s="36" t="s">
        <v>343</v>
      </c>
      <c r="K12" s="40" t="s">
        <v>344</v>
      </c>
      <c r="L12" s="37" t="s">
        <v>7</v>
      </c>
      <c r="M12" s="22">
        <v>5</v>
      </c>
      <c r="N12" s="36" t="s">
        <v>345</v>
      </c>
      <c r="O12" s="36" t="s">
        <v>346</v>
      </c>
      <c r="P12" s="37" t="s">
        <v>7</v>
      </c>
      <c r="Q12" s="22">
        <v>5</v>
      </c>
      <c r="R12" s="36" t="s">
        <v>347</v>
      </c>
      <c r="S12" s="36" t="s">
        <v>348</v>
      </c>
      <c r="T12" s="37" t="s">
        <v>339</v>
      </c>
      <c r="U12" s="22">
        <v>2</v>
      </c>
      <c r="V12" s="36" t="s">
        <v>207</v>
      </c>
      <c r="W12" s="36" t="s">
        <v>349</v>
      </c>
      <c r="X12" s="37" t="s">
        <v>7</v>
      </c>
      <c r="Y12" s="22">
        <v>5</v>
      </c>
      <c r="Z12" s="36" t="s">
        <v>350</v>
      </c>
      <c r="AA12" s="36" t="s">
        <v>351</v>
      </c>
      <c r="AB12" s="37" t="s">
        <v>7</v>
      </c>
      <c r="AC12" s="5">
        <v>5</v>
      </c>
      <c r="AD12" s="36" t="s">
        <v>352</v>
      </c>
      <c r="AE12" s="40" t="s">
        <v>353</v>
      </c>
      <c r="AF12" s="37" t="s">
        <v>7</v>
      </c>
      <c r="AG12" s="22">
        <v>2</v>
      </c>
      <c r="AH12" s="18" t="s">
        <v>304</v>
      </c>
      <c r="AI12" s="19" t="s">
        <v>459</v>
      </c>
      <c r="AJ12" s="39" t="s">
        <v>7</v>
      </c>
      <c r="AK12" s="22">
        <v>2</v>
      </c>
      <c r="AL12" s="18" t="s">
        <v>457</v>
      </c>
      <c r="AM12" s="23" t="s">
        <v>460</v>
      </c>
      <c r="AN12" s="46" t="s">
        <v>354</v>
      </c>
      <c r="AO12" s="17">
        <v>2</v>
      </c>
    </row>
    <row r="13" spans="1:41" ht="72.75" thickBot="1" x14ac:dyDescent="0.3">
      <c r="A13" s="6" t="s">
        <v>34</v>
      </c>
      <c r="B13" s="3" t="s">
        <v>37</v>
      </c>
      <c r="C13" s="4" t="s">
        <v>484</v>
      </c>
      <c r="D13" s="5" t="s">
        <v>7</v>
      </c>
      <c r="E13" s="5">
        <v>2</v>
      </c>
      <c r="F13" s="3" t="s">
        <v>38</v>
      </c>
      <c r="G13" s="4" t="s">
        <v>39</v>
      </c>
      <c r="H13" s="5" t="s">
        <v>7</v>
      </c>
      <c r="I13" s="5">
        <v>2</v>
      </c>
      <c r="J13" s="3" t="s">
        <v>40</v>
      </c>
      <c r="K13" s="4" t="s">
        <v>41</v>
      </c>
      <c r="L13" s="5" t="s">
        <v>7</v>
      </c>
      <c r="M13" s="5">
        <v>5</v>
      </c>
      <c r="N13" s="3" t="s">
        <v>42</v>
      </c>
      <c r="O13" s="4" t="s">
        <v>43</v>
      </c>
      <c r="P13" s="5" t="s">
        <v>7</v>
      </c>
      <c r="Q13" s="5">
        <v>5</v>
      </c>
      <c r="R13" s="3" t="s">
        <v>44</v>
      </c>
      <c r="S13" s="4" t="s">
        <v>45</v>
      </c>
      <c r="T13" s="5" t="s">
        <v>40</v>
      </c>
      <c r="U13" s="5">
        <v>2</v>
      </c>
      <c r="V13" s="14" t="s">
        <v>46</v>
      </c>
      <c r="W13" s="15" t="s">
        <v>47</v>
      </c>
      <c r="X13" s="16" t="s">
        <v>48</v>
      </c>
      <c r="Y13" s="17">
        <v>5</v>
      </c>
      <c r="Z13" s="3" t="s">
        <v>49</v>
      </c>
      <c r="AA13" s="4" t="s">
        <v>485</v>
      </c>
      <c r="AB13" s="5" t="s">
        <v>7</v>
      </c>
      <c r="AC13" s="5">
        <v>5</v>
      </c>
      <c r="AD13" s="3" t="s">
        <v>50</v>
      </c>
      <c r="AE13" s="4" t="s">
        <v>51</v>
      </c>
      <c r="AF13" s="5" t="s">
        <v>7</v>
      </c>
      <c r="AG13" s="5">
        <v>2</v>
      </c>
      <c r="AH13" s="18" t="s">
        <v>52</v>
      </c>
      <c r="AI13" s="19" t="s">
        <v>53</v>
      </c>
      <c r="AJ13" s="5" t="s">
        <v>7</v>
      </c>
      <c r="AK13" s="5">
        <v>2</v>
      </c>
      <c r="AL13" s="18" t="s">
        <v>54</v>
      </c>
      <c r="AM13" s="19" t="s">
        <v>55</v>
      </c>
      <c r="AN13" s="16" t="s">
        <v>52</v>
      </c>
      <c r="AO13" s="16">
        <v>2</v>
      </c>
    </row>
    <row r="14" spans="1:41" ht="144.75" thickBot="1" x14ac:dyDescent="0.3">
      <c r="A14" s="6" t="s">
        <v>35</v>
      </c>
      <c r="B14" s="3" t="s">
        <v>373</v>
      </c>
      <c r="C14" s="38" t="s">
        <v>374</v>
      </c>
      <c r="D14" s="37" t="s">
        <v>7</v>
      </c>
      <c r="E14" s="37">
        <v>2</v>
      </c>
      <c r="F14" s="3" t="s">
        <v>375</v>
      </c>
      <c r="G14" s="4" t="s">
        <v>376</v>
      </c>
      <c r="H14" s="37" t="s">
        <v>7</v>
      </c>
      <c r="I14" s="37">
        <v>2</v>
      </c>
      <c r="J14" s="3" t="s">
        <v>377</v>
      </c>
      <c r="K14" s="4" t="s">
        <v>378</v>
      </c>
      <c r="L14" s="37" t="s">
        <v>7</v>
      </c>
      <c r="M14" s="37">
        <v>5</v>
      </c>
      <c r="N14" s="3" t="s">
        <v>379</v>
      </c>
      <c r="O14" s="4" t="s">
        <v>419</v>
      </c>
      <c r="P14" s="37" t="s">
        <v>7</v>
      </c>
      <c r="Q14" s="37">
        <v>5</v>
      </c>
      <c r="R14" s="36" t="s">
        <v>380</v>
      </c>
      <c r="S14" s="4" t="s">
        <v>381</v>
      </c>
      <c r="T14" s="5" t="s">
        <v>377</v>
      </c>
      <c r="U14" s="37">
        <v>2</v>
      </c>
      <c r="V14" s="14" t="s">
        <v>382</v>
      </c>
      <c r="W14" s="15" t="s">
        <v>383</v>
      </c>
      <c r="X14" s="16" t="s">
        <v>483</v>
      </c>
      <c r="Y14" s="42">
        <v>5</v>
      </c>
      <c r="Z14" s="3" t="s">
        <v>384</v>
      </c>
      <c r="AA14" s="4" t="s">
        <v>385</v>
      </c>
      <c r="AB14" s="5" t="s">
        <v>380</v>
      </c>
      <c r="AC14" s="37">
        <v>5</v>
      </c>
      <c r="AD14" s="3" t="s">
        <v>386</v>
      </c>
      <c r="AE14" s="4" t="s">
        <v>387</v>
      </c>
      <c r="AF14" s="5" t="s">
        <v>380</v>
      </c>
      <c r="AG14" s="37">
        <v>2</v>
      </c>
      <c r="AH14" s="18" t="s">
        <v>69</v>
      </c>
      <c r="AI14" s="19" t="s">
        <v>70</v>
      </c>
      <c r="AJ14" s="37" t="s">
        <v>7</v>
      </c>
      <c r="AK14" s="37">
        <v>2</v>
      </c>
      <c r="AL14" s="18" t="s">
        <v>71</v>
      </c>
      <c r="AM14" s="19" t="s">
        <v>473</v>
      </c>
      <c r="AN14" s="16" t="s">
        <v>69</v>
      </c>
      <c r="AO14" s="41">
        <v>2</v>
      </c>
    </row>
    <row r="15" spans="1:41" ht="120.75" thickBot="1" x14ac:dyDescent="0.3">
      <c r="A15" s="6" t="s">
        <v>36</v>
      </c>
      <c r="B15" s="3" t="s">
        <v>395</v>
      </c>
      <c r="C15" s="4" t="s">
        <v>396</v>
      </c>
      <c r="D15" s="37" t="s">
        <v>7</v>
      </c>
      <c r="E15" s="37">
        <v>2</v>
      </c>
      <c r="F15" s="3" t="s">
        <v>397</v>
      </c>
      <c r="G15" s="4" t="s">
        <v>398</v>
      </c>
      <c r="H15" s="37" t="s">
        <v>7</v>
      </c>
      <c r="I15" s="37">
        <v>2</v>
      </c>
      <c r="J15" s="3" t="s">
        <v>399</v>
      </c>
      <c r="K15" s="4" t="s">
        <v>400</v>
      </c>
      <c r="L15" s="37" t="s">
        <v>7</v>
      </c>
      <c r="M15" s="37">
        <v>5</v>
      </c>
      <c r="N15" s="3" t="s">
        <v>401</v>
      </c>
      <c r="O15" s="4" t="s">
        <v>402</v>
      </c>
      <c r="P15" s="37" t="s">
        <v>7</v>
      </c>
      <c r="Q15" s="37">
        <v>5</v>
      </c>
      <c r="R15" s="3" t="s">
        <v>403</v>
      </c>
      <c r="S15" s="4" t="s">
        <v>404</v>
      </c>
      <c r="T15" s="37" t="s">
        <v>7</v>
      </c>
      <c r="U15" s="37">
        <v>2</v>
      </c>
      <c r="V15" s="14" t="s">
        <v>482</v>
      </c>
      <c r="W15" s="15" t="s">
        <v>481</v>
      </c>
      <c r="X15" s="16" t="s">
        <v>297</v>
      </c>
      <c r="Y15" s="42">
        <v>5</v>
      </c>
      <c r="Z15" s="3" t="s">
        <v>405</v>
      </c>
      <c r="AA15" s="4" t="s">
        <v>480</v>
      </c>
      <c r="AB15" s="37" t="s">
        <v>7</v>
      </c>
      <c r="AC15" s="37">
        <v>5</v>
      </c>
      <c r="AD15" s="3"/>
      <c r="AE15" s="4" t="s">
        <v>466</v>
      </c>
      <c r="AF15" s="37" t="s">
        <v>7</v>
      </c>
      <c r="AG15" s="37">
        <v>2</v>
      </c>
      <c r="AH15" s="43" t="s">
        <v>191</v>
      </c>
      <c r="AI15" s="44" t="s">
        <v>192</v>
      </c>
      <c r="AJ15" s="37" t="s">
        <v>7</v>
      </c>
      <c r="AK15" s="37">
        <v>2</v>
      </c>
      <c r="AL15" s="43" t="s">
        <v>193</v>
      </c>
      <c r="AM15" s="44" t="s">
        <v>194</v>
      </c>
      <c r="AN15" s="41" t="s">
        <v>191</v>
      </c>
      <c r="AO15" s="41">
        <v>2</v>
      </c>
    </row>
    <row r="16" spans="1:41" x14ac:dyDescent="0.25">
      <c r="A16" s="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</sheetData>
  <sheetProtection algorithmName="SHA-512" hashValue="n672GrqM1ySbLhzziIFKCa8xx0WNBROJEbnoFWdCeVjL8BAcqxqcYePMYRdmxAC0NP6kKawemlmpFkfuJ/8/LA==" saltValue="R+TaCGUeCDBnlioQzXmK5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4036B-82FB-43EA-A68B-26513327D4F3}">
  <dimension ref="A1:AG19"/>
  <sheetViews>
    <sheetView workbookViewId="0">
      <selection activeCell="AE18" sqref="AE18"/>
    </sheetView>
  </sheetViews>
  <sheetFormatPr defaultRowHeight="15" x14ac:dyDescent="0.25"/>
  <cols>
    <col min="1" max="1" width="36.7109375" customWidth="1"/>
    <col min="27" max="27" width="16.28515625" customWidth="1"/>
    <col min="31" max="31" width="17.5703125" customWidth="1"/>
  </cols>
  <sheetData>
    <row r="1" spans="1:33" ht="15.75" thickBot="1" x14ac:dyDescent="0.3">
      <c r="A1" t="s">
        <v>123</v>
      </c>
      <c r="B1" t="s">
        <v>21</v>
      </c>
      <c r="C1" t="s">
        <v>89</v>
      </c>
      <c r="D1" t="s">
        <v>21</v>
      </c>
      <c r="E1" t="s">
        <v>21</v>
      </c>
      <c r="F1" t="s">
        <v>21</v>
      </c>
      <c r="G1" s="28" t="s">
        <v>89</v>
      </c>
      <c r="H1" t="s">
        <v>21</v>
      </c>
      <c r="I1" t="s">
        <v>21</v>
      </c>
      <c r="J1" t="s">
        <v>21</v>
      </c>
      <c r="K1" t="s">
        <v>89</v>
      </c>
      <c r="L1" t="s">
        <v>21</v>
      </c>
      <c r="M1" t="s">
        <v>21</v>
      </c>
      <c r="N1" t="s">
        <v>21</v>
      </c>
      <c r="O1" t="s">
        <v>89</v>
      </c>
      <c r="P1" t="s">
        <v>21</v>
      </c>
      <c r="Q1" t="s">
        <v>21</v>
      </c>
      <c r="R1" t="s">
        <v>21</v>
      </c>
      <c r="S1" t="s">
        <v>89</v>
      </c>
      <c r="T1" t="s">
        <v>21</v>
      </c>
      <c r="U1" t="s">
        <v>21</v>
      </c>
      <c r="V1" t="s">
        <v>21</v>
      </c>
      <c r="W1" t="s">
        <v>89</v>
      </c>
      <c r="X1" t="s">
        <v>21</v>
      </c>
      <c r="Y1" t="s">
        <v>21</v>
      </c>
      <c r="Z1" t="s">
        <v>21</v>
      </c>
      <c r="AA1" t="s">
        <v>89</v>
      </c>
      <c r="AB1" t="s">
        <v>21</v>
      </c>
      <c r="AC1" t="s">
        <v>21</v>
      </c>
      <c r="AD1" t="s">
        <v>21</v>
      </c>
      <c r="AE1" t="s">
        <v>89</v>
      </c>
      <c r="AF1" t="s">
        <v>21</v>
      </c>
      <c r="AG1" t="s">
        <v>21</v>
      </c>
    </row>
    <row r="2" spans="1:33" ht="168.75" thickBot="1" x14ac:dyDescent="0.3">
      <c r="A2" s="12" t="s">
        <v>27</v>
      </c>
      <c r="B2" s="24" t="s">
        <v>56</v>
      </c>
      <c r="C2" s="25" t="s">
        <v>88</v>
      </c>
      <c r="D2" s="21" t="s">
        <v>7</v>
      </c>
      <c r="E2" s="22">
        <v>2</v>
      </c>
      <c r="F2" s="30" t="s">
        <v>61</v>
      </c>
      <c r="G2" s="31" t="s">
        <v>93</v>
      </c>
      <c r="H2" s="21" t="s">
        <v>7</v>
      </c>
      <c r="I2" s="22">
        <v>5</v>
      </c>
      <c r="J2" s="24" t="s">
        <v>58</v>
      </c>
      <c r="K2" s="25" t="s">
        <v>94</v>
      </c>
      <c r="L2" s="21" t="s">
        <v>7</v>
      </c>
      <c r="M2" s="22">
        <v>2</v>
      </c>
      <c r="N2" s="24" t="s">
        <v>60</v>
      </c>
      <c r="O2" s="25" t="s">
        <v>95</v>
      </c>
      <c r="P2" s="21" t="s">
        <v>7</v>
      </c>
      <c r="Q2" s="22">
        <v>1</v>
      </c>
      <c r="R2" s="24" t="s">
        <v>65</v>
      </c>
      <c r="S2" s="25" t="s">
        <v>96</v>
      </c>
      <c r="T2" s="21" t="s">
        <v>7</v>
      </c>
      <c r="U2" s="22">
        <v>5</v>
      </c>
      <c r="V2" s="30" t="s">
        <v>63</v>
      </c>
      <c r="W2" s="25" t="s">
        <v>416</v>
      </c>
      <c r="X2" s="21" t="s">
        <v>7</v>
      </c>
      <c r="Y2" s="22">
        <v>5</v>
      </c>
      <c r="Z2" s="32" t="s">
        <v>69</v>
      </c>
      <c r="AA2" s="27" t="s">
        <v>121</v>
      </c>
      <c r="AB2" s="21" t="s">
        <v>7</v>
      </c>
      <c r="AC2" s="22">
        <v>2</v>
      </c>
      <c r="AD2" s="26" t="s">
        <v>71</v>
      </c>
      <c r="AE2" s="27" t="s">
        <v>453</v>
      </c>
      <c r="AF2" s="21" t="s">
        <v>69</v>
      </c>
      <c r="AG2" s="22">
        <v>2</v>
      </c>
    </row>
    <row r="3" spans="1:33" ht="132.75" thickBot="1" x14ac:dyDescent="0.3">
      <c r="A3" s="12" t="s">
        <v>92</v>
      </c>
      <c r="B3" s="30" t="s">
        <v>129</v>
      </c>
      <c r="C3" s="25" t="s">
        <v>130</v>
      </c>
      <c r="D3" s="21" t="s">
        <v>7</v>
      </c>
      <c r="E3" s="22">
        <v>2</v>
      </c>
      <c r="F3" s="24" t="s">
        <v>131</v>
      </c>
      <c r="G3" s="25" t="s">
        <v>132</v>
      </c>
      <c r="H3" s="21" t="s">
        <v>129</v>
      </c>
      <c r="I3" s="22">
        <v>5</v>
      </c>
      <c r="J3" s="24" t="s">
        <v>101</v>
      </c>
      <c r="K3" s="25" t="s">
        <v>133</v>
      </c>
      <c r="L3" s="21" t="s">
        <v>134</v>
      </c>
      <c r="M3" s="22">
        <v>2</v>
      </c>
      <c r="N3" s="24" t="s">
        <v>135</v>
      </c>
      <c r="O3" s="25" t="s">
        <v>136</v>
      </c>
      <c r="P3" s="21" t="s">
        <v>101</v>
      </c>
      <c r="Q3" s="22">
        <v>2</v>
      </c>
      <c r="R3" s="24" t="s">
        <v>137</v>
      </c>
      <c r="S3" s="25" t="s">
        <v>138</v>
      </c>
      <c r="T3" s="21" t="s">
        <v>135</v>
      </c>
      <c r="U3" s="22">
        <v>5</v>
      </c>
      <c r="V3" s="30" t="s">
        <v>139</v>
      </c>
      <c r="W3" s="25" t="s">
        <v>140</v>
      </c>
      <c r="X3" s="21" t="s">
        <v>7</v>
      </c>
      <c r="Y3" s="22">
        <v>5</v>
      </c>
      <c r="Z3" s="26" t="s">
        <v>141</v>
      </c>
      <c r="AA3" s="27" t="s">
        <v>142</v>
      </c>
      <c r="AB3" s="21" t="s">
        <v>7</v>
      </c>
      <c r="AC3" s="22">
        <v>1</v>
      </c>
      <c r="AD3" s="26" t="s">
        <v>143</v>
      </c>
      <c r="AE3" s="27" t="s">
        <v>144</v>
      </c>
      <c r="AF3" s="21" t="s">
        <v>141</v>
      </c>
      <c r="AG3" s="22">
        <v>2</v>
      </c>
    </row>
    <row r="4" spans="1:33" ht="132.75" thickBot="1" x14ac:dyDescent="0.3">
      <c r="A4" s="12" t="s">
        <v>28</v>
      </c>
      <c r="B4" s="30" t="s">
        <v>104</v>
      </c>
      <c r="C4" s="25" t="s">
        <v>124</v>
      </c>
      <c r="D4" s="21" t="s">
        <v>7</v>
      </c>
      <c r="E4" s="22">
        <v>2</v>
      </c>
      <c r="F4" s="30" t="s">
        <v>97</v>
      </c>
      <c r="G4" s="31" t="s">
        <v>125</v>
      </c>
      <c r="H4" s="21" t="s">
        <v>7</v>
      </c>
      <c r="I4" s="22">
        <v>5</v>
      </c>
      <c r="J4" s="30" t="s">
        <v>110</v>
      </c>
      <c r="K4" s="31" t="s">
        <v>126</v>
      </c>
      <c r="L4" s="21" t="s">
        <v>112</v>
      </c>
      <c r="M4" s="22">
        <v>2</v>
      </c>
      <c r="N4" s="24" t="s">
        <v>106</v>
      </c>
      <c r="O4" s="25" t="s">
        <v>493</v>
      </c>
      <c r="P4" s="21" t="s">
        <v>7</v>
      </c>
      <c r="Q4" s="22">
        <v>2</v>
      </c>
      <c r="R4" s="30" t="s">
        <v>113</v>
      </c>
      <c r="S4" s="31" t="s">
        <v>127</v>
      </c>
      <c r="T4" s="39" t="s">
        <v>110</v>
      </c>
      <c r="U4" s="22">
        <v>5</v>
      </c>
      <c r="V4" s="30" t="s">
        <v>108</v>
      </c>
      <c r="W4" s="31" t="s">
        <v>128</v>
      </c>
      <c r="X4" s="21" t="s">
        <v>110</v>
      </c>
      <c r="Y4" s="22">
        <v>5</v>
      </c>
      <c r="Z4" s="26" t="s">
        <v>69</v>
      </c>
      <c r="AA4" s="27" t="s">
        <v>121</v>
      </c>
      <c r="AB4" s="21" t="s">
        <v>7</v>
      </c>
      <c r="AC4" s="22">
        <v>2</v>
      </c>
      <c r="AD4" s="26" t="s">
        <v>71</v>
      </c>
      <c r="AE4" s="27" t="s">
        <v>453</v>
      </c>
      <c r="AF4" s="21" t="s">
        <v>69</v>
      </c>
      <c r="AG4" s="22">
        <v>2</v>
      </c>
    </row>
    <row r="5" spans="1:33" ht="180.75" thickBot="1" x14ac:dyDescent="0.3">
      <c r="A5" s="6" t="s">
        <v>166</v>
      </c>
      <c r="B5" s="24" t="s">
        <v>145</v>
      </c>
      <c r="C5" s="25" t="s">
        <v>494</v>
      </c>
      <c r="D5" s="21" t="s">
        <v>7</v>
      </c>
      <c r="E5" s="22">
        <v>2</v>
      </c>
      <c r="F5" s="24" t="s">
        <v>149</v>
      </c>
      <c r="G5" s="25" t="s">
        <v>495</v>
      </c>
      <c r="H5" s="21" t="s">
        <v>145</v>
      </c>
      <c r="I5" s="22">
        <v>5</v>
      </c>
      <c r="J5" s="24" t="s">
        <v>147</v>
      </c>
      <c r="K5" s="25" t="s">
        <v>162</v>
      </c>
      <c r="L5" s="21" t="s">
        <v>7</v>
      </c>
      <c r="M5" s="22">
        <v>2</v>
      </c>
      <c r="N5" s="24" t="s">
        <v>151</v>
      </c>
      <c r="O5" s="25" t="s">
        <v>498</v>
      </c>
      <c r="P5" s="21" t="s">
        <v>7</v>
      </c>
      <c r="Q5" s="22">
        <v>2</v>
      </c>
      <c r="R5" s="24" t="s">
        <v>155</v>
      </c>
      <c r="S5" s="25" t="s">
        <v>163</v>
      </c>
      <c r="T5" s="21" t="s">
        <v>7</v>
      </c>
      <c r="U5" s="22">
        <v>5</v>
      </c>
      <c r="V5" s="24" t="s">
        <v>496</v>
      </c>
      <c r="W5" s="25" t="s">
        <v>497</v>
      </c>
      <c r="X5" s="21" t="s">
        <v>145</v>
      </c>
      <c r="Y5" s="22">
        <v>5</v>
      </c>
      <c r="Z5" s="26" t="s">
        <v>100</v>
      </c>
      <c r="AA5" s="27" t="s">
        <v>164</v>
      </c>
      <c r="AB5" s="21" t="s">
        <v>7</v>
      </c>
      <c r="AC5" s="22">
        <v>2</v>
      </c>
      <c r="AD5" s="26" t="s">
        <v>159</v>
      </c>
      <c r="AE5" s="27" t="s">
        <v>165</v>
      </c>
      <c r="AF5" s="21" t="s">
        <v>100</v>
      </c>
      <c r="AG5" s="22">
        <v>2</v>
      </c>
    </row>
    <row r="6" spans="1:33" ht="96.75" thickBot="1" x14ac:dyDescent="0.3">
      <c r="A6" s="6" t="s">
        <v>414</v>
      </c>
      <c r="B6" s="24" t="s">
        <v>167</v>
      </c>
      <c r="C6" s="25" t="s">
        <v>168</v>
      </c>
      <c r="D6" s="21" t="s">
        <v>7</v>
      </c>
      <c r="E6" s="22">
        <v>2</v>
      </c>
      <c r="F6" s="24" t="s">
        <v>169</v>
      </c>
      <c r="G6" s="25" t="s">
        <v>170</v>
      </c>
      <c r="H6" s="21" t="s">
        <v>7</v>
      </c>
      <c r="I6" s="22">
        <v>5</v>
      </c>
      <c r="J6" s="24" t="s">
        <v>171</v>
      </c>
      <c r="K6" s="25" t="s">
        <v>172</v>
      </c>
      <c r="L6" s="21" t="s">
        <v>7</v>
      </c>
      <c r="M6" s="22">
        <v>2</v>
      </c>
      <c r="N6" s="24" t="s">
        <v>173</v>
      </c>
      <c r="O6" s="25" t="s">
        <v>174</v>
      </c>
      <c r="P6" s="21" t="s">
        <v>7</v>
      </c>
      <c r="Q6" s="22">
        <v>2</v>
      </c>
      <c r="R6" s="24" t="s">
        <v>175</v>
      </c>
      <c r="S6" s="25" t="s">
        <v>177</v>
      </c>
      <c r="T6" s="21" t="s">
        <v>7</v>
      </c>
      <c r="U6" s="22">
        <v>4</v>
      </c>
      <c r="V6" s="31" t="s">
        <v>176</v>
      </c>
      <c r="W6" s="25" t="s">
        <v>178</v>
      </c>
      <c r="X6" s="21" t="s">
        <v>7</v>
      </c>
      <c r="Y6" s="22">
        <v>5</v>
      </c>
      <c r="Z6" s="26" t="s">
        <v>447</v>
      </c>
      <c r="AA6" s="27" t="s">
        <v>472</v>
      </c>
      <c r="AB6" s="21" t="s">
        <v>7</v>
      </c>
      <c r="AC6" s="22">
        <v>2</v>
      </c>
      <c r="AD6" s="26" t="s">
        <v>159</v>
      </c>
      <c r="AE6" s="27" t="s">
        <v>455</v>
      </c>
      <c r="AF6" s="21" t="s">
        <v>447</v>
      </c>
      <c r="AG6" s="22">
        <v>2</v>
      </c>
    </row>
    <row r="7" spans="1:33" ht="144.75" thickBot="1" x14ac:dyDescent="0.3">
      <c r="A7" s="6" t="s">
        <v>29</v>
      </c>
      <c r="B7" s="24" t="s">
        <v>179</v>
      </c>
      <c r="C7" s="25" t="s">
        <v>195</v>
      </c>
      <c r="D7" s="21" t="s">
        <v>7</v>
      </c>
      <c r="E7" s="22">
        <v>2</v>
      </c>
      <c r="F7" s="24" t="s">
        <v>182</v>
      </c>
      <c r="G7" s="25" t="s">
        <v>196</v>
      </c>
      <c r="H7" s="21" t="s">
        <v>7</v>
      </c>
      <c r="I7" s="22">
        <v>4</v>
      </c>
      <c r="J7" s="24" t="s">
        <v>186</v>
      </c>
      <c r="K7" s="25" t="s">
        <v>197</v>
      </c>
      <c r="L7" s="21" t="s">
        <v>187</v>
      </c>
      <c r="M7" s="22">
        <v>2</v>
      </c>
      <c r="N7" s="24" t="s">
        <v>181</v>
      </c>
      <c r="O7" s="25" t="s">
        <v>198</v>
      </c>
      <c r="P7" s="21" t="s">
        <v>179</v>
      </c>
      <c r="Q7" s="22">
        <v>3</v>
      </c>
      <c r="R7" s="24" t="s">
        <v>184</v>
      </c>
      <c r="S7" s="25" t="s">
        <v>499</v>
      </c>
      <c r="T7" s="21" t="s">
        <v>7</v>
      </c>
      <c r="U7" s="22">
        <v>5</v>
      </c>
      <c r="V7" s="24" t="s">
        <v>188</v>
      </c>
      <c r="W7" s="25" t="s">
        <v>199</v>
      </c>
      <c r="X7" s="21" t="s">
        <v>7</v>
      </c>
      <c r="Y7" s="22">
        <v>5</v>
      </c>
      <c r="Z7" s="26" t="s">
        <v>191</v>
      </c>
      <c r="AA7" s="27" t="s">
        <v>470</v>
      </c>
      <c r="AB7" s="21" t="s">
        <v>7</v>
      </c>
      <c r="AC7" s="22">
        <v>2</v>
      </c>
      <c r="AD7" s="26" t="s">
        <v>193</v>
      </c>
      <c r="AE7" s="27" t="s">
        <v>471</v>
      </c>
      <c r="AF7" s="21" t="s">
        <v>191</v>
      </c>
      <c r="AG7" s="22">
        <v>2</v>
      </c>
    </row>
    <row r="8" spans="1:33" ht="108.75" thickBot="1" x14ac:dyDescent="0.3">
      <c r="A8" s="6" t="s">
        <v>91</v>
      </c>
      <c r="B8" s="24" t="s">
        <v>200</v>
      </c>
      <c r="C8" s="25" t="s">
        <v>201</v>
      </c>
      <c r="D8" s="21" t="s">
        <v>7</v>
      </c>
      <c r="E8" s="22">
        <v>2</v>
      </c>
      <c r="F8" s="24" t="s">
        <v>202</v>
      </c>
      <c r="G8" s="25" t="s">
        <v>203</v>
      </c>
      <c r="H8" s="21" t="s">
        <v>7</v>
      </c>
      <c r="I8" s="22">
        <v>5</v>
      </c>
      <c r="J8" s="24" t="s">
        <v>204</v>
      </c>
      <c r="K8" s="25" t="s">
        <v>205</v>
      </c>
      <c r="L8" s="21" t="s">
        <v>202</v>
      </c>
      <c r="M8" s="22">
        <v>2</v>
      </c>
      <c r="N8" s="24" t="s">
        <v>102</v>
      </c>
      <c r="O8" s="25" t="s">
        <v>206</v>
      </c>
      <c r="P8" s="21" t="s">
        <v>7</v>
      </c>
      <c r="Q8" s="22">
        <v>2</v>
      </c>
      <c r="R8" s="24" t="s">
        <v>207</v>
      </c>
      <c r="S8" s="25" t="s">
        <v>208</v>
      </c>
      <c r="T8" s="21" t="s">
        <v>209</v>
      </c>
      <c r="U8" s="22">
        <v>5</v>
      </c>
      <c r="V8" s="24" t="s">
        <v>210</v>
      </c>
      <c r="W8" s="25" t="s">
        <v>211</v>
      </c>
      <c r="X8" s="21" t="s">
        <v>204</v>
      </c>
      <c r="Y8" s="22">
        <v>5</v>
      </c>
      <c r="Z8" s="26" t="s">
        <v>212</v>
      </c>
      <c r="AA8" s="27" t="s">
        <v>213</v>
      </c>
      <c r="AB8" s="21" t="s">
        <v>7</v>
      </c>
      <c r="AC8" s="22">
        <v>2</v>
      </c>
      <c r="AD8" s="26" t="s">
        <v>214</v>
      </c>
      <c r="AE8" s="27" t="s">
        <v>468</v>
      </c>
      <c r="AF8" s="21" t="s">
        <v>7</v>
      </c>
      <c r="AG8" s="22">
        <v>2</v>
      </c>
    </row>
    <row r="9" spans="1:33" ht="228.75" thickBot="1" x14ac:dyDescent="0.3">
      <c r="A9" s="6" t="s">
        <v>30</v>
      </c>
      <c r="B9" s="24" t="s">
        <v>215</v>
      </c>
      <c r="C9" s="25" t="s">
        <v>234</v>
      </c>
      <c r="D9" s="21" t="s">
        <v>7</v>
      </c>
      <c r="E9" s="22">
        <v>2</v>
      </c>
      <c r="F9" s="24" t="s">
        <v>219</v>
      </c>
      <c r="G9" s="25" t="s">
        <v>235</v>
      </c>
      <c r="H9" s="21" t="s">
        <v>7</v>
      </c>
      <c r="I9" s="22">
        <v>5</v>
      </c>
      <c r="J9" s="24" t="s">
        <v>221</v>
      </c>
      <c r="K9" s="25" t="s">
        <v>236</v>
      </c>
      <c r="L9" s="21" t="s">
        <v>237</v>
      </c>
      <c r="M9" s="22">
        <v>2</v>
      </c>
      <c r="N9" s="24" t="s">
        <v>217</v>
      </c>
      <c r="O9" s="25" t="s">
        <v>238</v>
      </c>
      <c r="P9" s="21" t="s">
        <v>7</v>
      </c>
      <c r="Q9" s="22">
        <v>2</v>
      </c>
      <c r="R9" s="24" t="s">
        <v>202</v>
      </c>
      <c r="S9" s="25" t="s">
        <v>461</v>
      </c>
      <c r="T9" s="21" t="s">
        <v>7</v>
      </c>
      <c r="U9" s="22">
        <v>5</v>
      </c>
      <c r="V9" s="24" t="s">
        <v>226</v>
      </c>
      <c r="W9" s="25" t="s">
        <v>239</v>
      </c>
      <c r="X9" s="21" t="s">
        <v>223</v>
      </c>
      <c r="Y9" s="22">
        <v>5</v>
      </c>
      <c r="Z9" s="26" t="s">
        <v>230</v>
      </c>
      <c r="AA9" s="27" t="s">
        <v>240</v>
      </c>
      <c r="AB9" s="21" t="s">
        <v>7</v>
      </c>
      <c r="AC9" s="22">
        <v>2</v>
      </c>
      <c r="AD9" s="26" t="s">
        <v>232</v>
      </c>
      <c r="AE9" s="27" t="s">
        <v>241</v>
      </c>
      <c r="AF9" s="21" t="s">
        <v>230</v>
      </c>
      <c r="AG9" s="22">
        <v>2</v>
      </c>
    </row>
    <row r="10" spans="1:33" ht="156.75" thickBot="1" x14ac:dyDescent="0.3">
      <c r="A10" s="6" t="s">
        <v>31</v>
      </c>
      <c r="B10" s="24" t="s">
        <v>244</v>
      </c>
      <c r="C10" s="25" t="s">
        <v>257</v>
      </c>
      <c r="D10" s="21" t="s">
        <v>7</v>
      </c>
      <c r="E10" s="22">
        <v>2</v>
      </c>
      <c r="F10" s="24" t="s">
        <v>248</v>
      </c>
      <c r="G10" s="25" t="s">
        <v>258</v>
      </c>
      <c r="H10" s="21" t="s">
        <v>248</v>
      </c>
      <c r="I10" s="22">
        <v>5</v>
      </c>
      <c r="J10" s="24" t="s">
        <v>444</v>
      </c>
      <c r="K10" s="25" t="s">
        <v>262</v>
      </c>
      <c r="L10" s="21" t="s">
        <v>248</v>
      </c>
      <c r="M10" s="22">
        <v>2</v>
      </c>
      <c r="N10" s="24" t="s">
        <v>242</v>
      </c>
      <c r="O10" s="25" t="s">
        <v>259</v>
      </c>
      <c r="P10" s="21" t="s">
        <v>7</v>
      </c>
      <c r="Q10" s="22">
        <v>2</v>
      </c>
      <c r="R10" s="24" t="s">
        <v>253</v>
      </c>
      <c r="S10" s="25" t="s">
        <v>260</v>
      </c>
      <c r="T10" s="21" t="s">
        <v>7</v>
      </c>
      <c r="U10" s="22">
        <v>5</v>
      </c>
      <c r="V10" s="24" t="s">
        <v>251</v>
      </c>
      <c r="W10" s="25" t="s">
        <v>261</v>
      </c>
      <c r="X10" s="21" t="s">
        <v>244</v>
      </c>
      <c r="Y10" s="22">
        <v>5</v>
      </c>
      <c r="Z10" s="26" t="s">
        <v>100</v>
      </c>
      <c r="AA10" s="27" t="s">
        <v>263</v>
      </c>
      <c r="AB10" s="21" t="s">
        <v>7</v>
      </c>
      <c r="AC10" s="22">
        <v>2</v>
      </c>
      <c r="AD10" s="26" t="s">
        <v>159</v>
      </c>
      <c r="AE10" s="27" t="s">
        <v>264</v>
      </c>
      <c r="AF10" s="21" t="s">
        <v>100</v>
      </c>
      <c r="AG10" s="22">
        <v>2</v>
      </c>
    </row>
    <row r="11" spans="1:33" ht="120.75" thickBot="1" x14ac:dyDescent="0.3">
      <c r="A11" s="6" t="s">
        <v>90</v>
      </c>
      <c r="B11" s="24" t="s">
        <v>265</v>
      </c>
      <c r="C11" s="25" t="s">
        <v>284</v>
      </c>
      <c r="D11" s="21" t="s">
        <v>7</v>
      </c>
      <c r="E11" s="22">
        <v>2</v>
      </c>
      <c r="F11" s="24" t="s">
        <v>269</v>
      </c>
      <c r="G11" s="25" t="s">
        <v>285</v>
      </c>
      <c r="H11" s="21" t="s">
        <v>7</v>
      </c>
      <c r="I11" s="22">
        <v>5</v>
      </c>
      <c r="J11" s="24" t="s">
        <v>103</v>
      </c>
      <c r="K11" s="25" t="s">
        <v>286</v>
      </c>
      <c r="L11" s="21" t="s">
        <v>7</v>
      </c>
      <c r="M11" s="22">
        <v>2</v>
      </c>
      <c r="N11" s="24" t="s">
        <v>267</v>
      </c>
      <c r="O11" s="25" t="s">
        <v>287</v>
      </c>
      <c r="P11" s="21" t="s">
        <v>7</v>
      </c>
      <c r="Q11" s="22">
        <v>2</v>
      </c>
      <c r="R11" s="24" t="s">
        <v>274</v>
      </c>
      <c r="S11" s="25" t="s">
        <v>288</v>
      </c>
      <c r="T11" s="21" t="s">
        <v>7</v>
      </c>
      <c r="U11" s="22">
        <v>5</v>
      </c>
      <c r="V11" s="24" t="s">
        <v>276</v>
      </c>
      <c r="W11" s="25" t="s">
        <v>289</v>
      </c>
      <c r="X11" s="21" t="s">
        <v>7</v>
      </c>
      <c r="Y11" s="22">
        <v>5</v>
      </c>
      <c r="Z11" s="26" t="s">
        <v>280</v>
      </c>
      <c r="AA11" s="27" t="s">
        <v>290</v>
      </c>
      <c r="AB11" s="21" t="s">
        <v>7</v>
      </c>
      <c r="AC11" s="22">
        <v>2</v>
      </c>
      <c r="AD11" s="26" t="s">
        <v>282</v>
      </c>
      <c r="AE11" s="27" t="s">
        <v>291</v>
      </c>
      <c r="AF11" s="21" t="s">
        <v>280</v>
      </c>
      <c r="AG11" s="22">
        <v>2</v>
      </c>
    </row>
    <row r="12" spans="1:33" ht="192.75" thickBot="1" x14ac:dyDescent="0.3">
      <c r="A12" s="6" t="s">
        <v>22</v>
      </c>
      <c r="B12" s="24" t="s">
        <v>292</v>
      </c>
      <c r="C12" s="25" t="s">
        <v>306</v>
      </c>
      <c r="D12" s="21" t="s">
        <v>7</v>
      </c>
      <c r="E12" s="22">
        <v>2</v>
      </c>
      <c r="F12" s="24" t="s">
        <v>294</v>
      </c>
      <c r="G12" s="25" t="s">
        <v>307</v>
      </c>
      <c r="H12" s="21" t="s">
        <v>292</v>
      </c>
      <c r="I12" s="22">
        <v>5</v>
      </c>
      <c r="J12" s="24" t="s">
        <v>298</v>
      </c>
      <c r="K12" s="25" t="s">
        <v>308</v>
      </c>
      <c r="L12" s="21" t="s">
        <v>294</v>
      </c>
      <c r="M12" s="22">
        <v>2</v>
      </c>
      <c r="N12" s="24" t="s">
        <v>297</v>
      </c>
      <c r="O12" s="24" t="s">
        <v>297</v>
      </c>
      <c r="P12" s="85" t="s">
        <v>297</v>
      </c>
      <c r="Q12" s="85" t="s">
        <v>297</v>
      </c>
      <c r="R12" s="24" t="s">
        <v>300</v>
      </c>
      <c r="S12" s="25" t="s">
        <v>309</v>
      </c>
      <c r="T12" s="21" t="s">
        <v>298</v>
      </c>
      <c r="U12" s="22">
        <v>5</v>
      </c>
      <c r="V12" s="24" t="s">
        <v>310</v>
      </c>
      <c r="W12" s="25" t="s">
        <v>469</v>
      </c>
      <c r="X12" s="21" t="s">
        <v>300</v>
      </c>
      <c r="Y12" s="22">
        <v>7</v>
      </c>
      <c r="Z12" s="26" t="s">
        <v>304</v>
      </c>
      <c r="AA12" s="27" t="s">
        <v>311</v>
      </c>
      <c r="AB12" s="21" t="s">
        <v>7</v>
      </c>
      <c r="AC12" s="22">
        <v>2</v>
      </c>
      <c r="AD12" s="26" t="s">
        <v>457</v>
      </c>
      <c r="AE12" s="27" t="s">
        <v>312</v>
      </c>
      <c r="AF12" s="21" t="s">
        <v>7</v>
      </c>
      <c r="AG12" s="22">
        <v>2</v>
      </c>
    </row>
    <row r="13" spans="1:33" ht="192.75" thickBot="1" x14ac:dyDescent="0.3">
      <c r="A13" s="6" t="s">
        <v>23</v>
      </c>
      <c r="B13" s="30" t="s">
        <v>313</v>
      </c>
      <c r="C13" s="25" t="s">
        <v>321</v>
      </c>
      <c r="D13" s="21" t="s">
        <v>7</v>
      </c>
      <c r="E13" s="22">
        <v>2</v>
      </c>
      <c r="F13" s="24" t="s">
        <v>315</v>
      </c>
      <c r="G13" s="25" t="s">
        <v>322</v>
      </c>
      <c r="H13" s="21" t="s">
        <v>313</v>
      </c>
      <c r="I13" s="22">
        <v>5</v>
      </c>
      <c r="J13" s="24" t="s">
        <v>317</v>
      </c>
      <c r="K13" s="25" t="s">
        <v>323</v>
      </c>
      <c r="L13" s="21" t="s">
        <v>315</v>
      </c>
      <c r="M13" s="22">
        <v>2</v>
      </c>
      <c r="N13" s="24" t="s">
        <v>297</v>
      </c>
      <c r="O13" s="24" t="s">
        <v>297</v>
      </c>
      <c r="P13" s="85" t="s">
        <v>297</v>
      </c>
      <c r="Q13" s="85" t="s">
        <v>297</v>
      </c>
      <c r="R13" s="24" t="s">
        <v>319</v>
      </c>
      <c r="S13" s="25" t="s">
        <v>324</v>
      </c>
      <c r="T13" s="21" t="s">
        <v>317</v>
      </c>
      <c r="U13" s="22">
        <v>5</v>
      </c>
      <c r="V13" s="24" t="s">
        <v>310</v>
      </c>
      <c r="W13" s="25" t="s">
        <v>469</v>
      </c>
      <c r="X13" s="21" t="s">
        <v>319</v>
      </c>
      <c r="Y13" s="22">
        <v>7</v>
      </c>
      <c r="Z13" s="26" t="s">
        <v>304</v>
      </c>
      <c r="AA13" s="27" t="s">
        <v>311</v>
      </c>
      <c r="AB13" s="21" t="s">
        <v>7</v>
      </c>
      <c r="AC13" s="22">
        <v>2</v>
      </c>
      <c r="AD13" s="26" t="s">
        <v>457</v>
      </c>
      <c r="AE13" s="27" t="s">
        <v>312</v>
      </c>
      <c r="AF13" s="21" t="s">
        <v>7</v>
      </c>
      <c r="AG13" s="22">
        <v>2</v>
      </c>
    </row>
    <row r="14" spans="1:33" ht="192.75" thickBot="1" x14ac:dyDescent="0.3">
      <c r="A14" s="6" t="s">
        <v>24</v>
      </c>
      <c r="B14" s="24" t="s">
        <v>325</v>
      </c>
      <c r="C14" s="25" t="s">
        <v>326</v>
      </c>
      <c r="D14" s="21" t="s">
        <v>7</v>
      </c>
      <c r="E14" s="22">
        <v>2</v>
      </c>
      <c r="F14" s="24" t="s">
        <v>327</v>
      </c>
      <c r="G14" s="25" t="s">
        <v>335</v>
      </c>
      <c r="H14" s="21" t="s">
        <v>325</v>
      </c>
      <c r="I14" s="22">
        <v>5</v>
      </c>
      <c r="J14" s="24" t="s">
        <v>331</v>
      </c>
      <c r="K14" s="25" t="s">
        <v>336</v>
      </c>
      <c r="L14" s="21" t="s">
        <v>327</v>
      </c>
      <c r="M14" s="22">
        <v>2</v>
      </c>
      <c r="N14" s="24" t="s">
        <v>297</v>
      </c>
      <c r="O14" s="24" t="s">
        <v>297</v>
      </c>
      <c r="P14" s="85" t="s">
        <v>297</v>
      </c>
      <c r="Q14" s="85" t="s">
        <v>297</v>
      </c>
      <c r="R14" s="24" t="s">
        <v>333</v>
      </c>
      <c r="S14" s="25" t="s">
        <v>337</v>
      </c>
      <c r="T14" s="21" t="s">
        <v>7</v>
      </c>
      <c r="U14" s="22">
        <v>5</v>
      </c>
      <c r="V14" s="24" t="s">
        <v>338</v>
      </c>
      <c r="W14" s="25" t="s">
        <v>451</v>
      </c>
      <c r="X14" s="21" t="s">
        <v>333</v>
      </c>
      <c r="Y14" s="22">
        <v>7</v>
      </c>
      <c r="Z14" s="26" t="s">
        <v>304</v>
      </c>
      <c r="AA14" s="27" t="s">
        <v>311</v>
      </c>
      <c r="AB14" s="21" t="s">
        <v>7</v>
      </c>
      <c r="AC14" s="22">
        <v>2</v>
      </c>
      <c r="AD14" s="26" t="s">
        <v>457</v>
      </c>
      <c r="AE14" s="27" t="s">
        <v>312</v>
      </c>
      <c r="AF14" s="21" t="s">
        <v>7</v>
      </c>
      <c r="AG14" s="22">
        <v>2</v>
      </c>
    </row>
    <row r="15" spans="1:33" ht="156.75" thickBot="1" x14ac:dyDescent="0.3">
      <c r="A15" s="6" t="s">
        <v>33</v>
      </c>
      <c r="B15" s="24" t="s">
        <v>339</v>
      </c>
      <c r="C15" s="25" t="s">
        <v>355</v>
      </c>
      <c r="D15" s="21" t="s">
        <v>7</v>
      </c>
      <c r="E15" s="22">
        <v>2</v>
      </c>
      <c r="F15" s="24" t="s">
        <v>343</v>
      </c>
      <c r="G15" s="25" t="s">
        <v>356</v>
      </c>
      <c r="H15" s="21" t="s">
        <v>7</v>
      </c>
      <c r="I15" s="22">
        <v>5</v>
      </c>
      <c r="J15" s="24" t="s">
        <v>347</v>
      </c>
      <c r="K15" s="25" t="s">
        <v>357</v>
      </c>
      <c r="L15" s="21" t="s">
        <v>339</v>
      </c>
      <c r="M15" s="22">
        <v>2</v>
      </c>
      <c r="N15" s="24" t="s">
        <v>341</v>
      </c>
      <c r="O15" s="25" t="s">
        <v>358</v>
      </c>
      <c r="P15" s="21" t="s">
        <v>7</v>
      </c>
      <c r="Q15" s="22">
        <v>2</v>
      </c>
      <c r="R15" s="24" t="s">
        <v>350</v>
      </c>
      <c r="S15" s="25" t="s">
        <v>359</v>
      </c>
      <c r="T15" s="21" t="s">
        <v>7</v>
      </c>
      <c r="U15" s="22">
        <v>5</v>
      </c>
      <c r="V15" s="24" t="s">
        <v>207</v>
      </c>
      <c r="W15" s="25" t="s">
        <v>360</v>
      </c>
      <c r="X15" s="21" t="s">
        <v>7</v>
      </c>
      <c r="Y15" s="22">
        <v>5</v>
      </c>
      <c r="Z15" s="26" t="s">
        <v>304</v>
      </c>
      <c r="AA15" s="27" t="s">
        <v>456</v>
      </c>
      <c r="AB15" s="21" t="s">
        <v>7</v>
      </c>
      <c r="AC15" s="22">
        <v>2</v>
      </c>
      <c r="AD15" s="26" t="s">
        <v>457</v>
      </c>
      <c r="AE15" s="27" t="s">
        <v>312</v>
      </c>
      <c r="AF15" s="21" t="s">
        <v>7</v>
      </c>
      <c r="AG15" s="22">
        <v>2</v>
      </c>
    </row>
    <row r="16" spans="1:33" ht="60.75" thickBot="1" x14ac:dyDescent="0.3">
      <c r="A16" s="6" t="s">
        <v>34</v>
      </c>
      <c r="B16" s="24" t="s">
        <v>38</v>
      </c>
      <c r="C16" s="25" t="s">
        <v>361</v>
      </c>
      <c r="D16" s="21" t="s">
        <v>7</v>
      </c>
      <c r="E16" s="22">
        <v>2</v>
      </c>
      <c r="F16" s="24" t="s">
        <v>40</v>
      </c>
      <c r="G16" s="25" t="s">
        <v>362</v>
      </c>
      <c r="H16" s="21" t="s">
        <v>7</v>
      </c>
      <c r="I16" s="22">
        <v>5</v>
      </c>
      <c r="J16" s="24" t="s">
        <v>363</v>
      </c>
      <c r="K16" s="25" t="s">
        <v>364</v>
      </c>
      <c r="L16" s="21" t="s">
        <v>7</v>
      </c>
      <c r="M16" s="22">
        <v>2</v>
      </c>
      <c r="N16" s="24" t="s">
        <v>44</v>
      </c>
      <c r="O16" s="25" t="s">
        <v>365</v>
      </c>
      <c r="P16" s="21" t="s">
        <v>40</v>
      </c>
      <c r="Q16" s="22">
        <v>2</v>
      </c>
      <c r="R16" s="24" t="s">
        <v>46</v>
      </c>
      <c r="S16" s="25" t="s">
        <v>366</v>
      </c>
      <c r="T16" s="21" t="s">
        <v>40</v>
      </c>
      <c r="U16" s="22">
        <v>5</v>
      </c>
      <c r="V16" s="24" t="s">
        <v>367</v>
      </c>
      <c r="W16" s="25" t="s">
        <v>368</v>
      </c>
      <c r="X16" s="21" t="s">
        <v>7</v>
      </c>
      <c r="Y16" s="22">
        <v>5</v>
      </c>
      <c r="Z16" s="26" t="s">
        <v>52</v>
      </c>
      <c r="AA16" s="27" t="s">
        <v>369</v>
      </c>
      <c r="AB16" s="21" t="s">
        <v>7</v>
      </c>
      <c r="AC16" s="22">
        <v>2</v>
      </c>
      <c r="AD16" s="26" t="s">
        <v>370</v>
      </c>
      <c r="AE16" s="27" t="s">
        <v>371</v>
      </c>
      <c r="AF16" s="21" t="s">
        <v>52</v>
      </c>
      <c r="AG16" s="22">
        <v>2</v>
      </c>
    </row>
    <row r="17" spans="1:33" ht="156.75" thickBot="1" x14ac:dyDescent="0.3">
      <c r="A17" s="6" t="s">
        <v>35</v>
      </c>
      <c r="B17" s="24" t="s">
        <v>373</v>
      </c>
      <c r="C17" s="25" t="s">
        <v>388</v>
      </c>
      <c r="D17" s="21" t="s">
        <v>7</v>
      </c>
      <c r="E17" s="22">
        <v>2</v>
      </c>
      <c r="F17" s="24" t="s">
        <v>377</v>
      </c>
      <c r="G17" s="25" t="s">
        <v>389</v>
      </c>
      <c r="H17" s="21" t="s">
        <v>7</v>
      </c>
      <c r="I17" s="22">
        <v>5</v>
      </c>
      <c r="J17" s="24" t="s">
        <v>390</v>
      </c>
      <c r="K17" s="25" t="s">
        <v>391</v>
      </c>
      <c r="L17" s="21" t="s">
        <v>7</v>
      </c>
      <c r="M17" s="22">
        <v>2</v>
      </c>
      <c r="N17" s="24" t="s">
        <v>380</v>
      </c>
      <c r="O17" s="25" t="s">
        <v>392</v>
      </c>
      <c r="P17" s="21" t="s">
        <v>377</v>
      </c>
      <c r="Q17" s="22">
        <v>2</v>
      </c>
      <c r="R17" s="24" t="s">
        <v>382</v>
      </c>
      <c r="S17" s="25" t="s">
        <v>393</v>
      </c>
      <c r="T17" s="21" t="s">
        <v>500</v>
      </c>
      <c r="U17" s="22">
        <v>5</v>
      </c>
      <c r="V17" s="24" t="s">
        <v>394</v>
      </c>
      <c r="W17" s="25" t="s">
        <v>417</v>
      </c>
      <c r="X17" s="21" t="s">
        <v>7</v>
      </c>
      <c r="Y17" s="22">
        <v>5</v>
      </c>
      <c r="Z17" s="26" t="s">
        <v>69</v>
      </c>
      <c r="AA17" s="27" t="s">
        <v>433</v>
      </c>
      <c r="AB17" s="21" t="s">
        <v>7</v>
      </c>
      <c r="AC17" s="22">
        <v>2</v>
      </c>
      <c r="AD17" s="26" t="s">
        <v>71</v>
      </c>
      <c r="AE17" s="27" t="s">
        <v>452</v>
      </c>
      <c r="AF17" s="21" t="s">
        <v>69</v>
      </c>
      <c r="AG17" s="22">
        <v>2</v>
      </c>
    </row>
    <row r="18" spans="1:33" ht="156.75" thickBot="1" x14ac:dyDescent="0.3">
      <c r="A18" s="6" t="s">
        <v>439</v>
      </c>
      <c r="B18" s="24" t="s">
        <v>423</v>
      </c>
      <c r="C18" s="25" t="s">
        <v>424</v>
      </c>
      <c r="D18" s="21" t="s">
        <v>7</v>
      </c>
      <c r="E18" s="22">
        <v>2</v>
      </c>
      <c r="F18" s="24" t="s">
        <v>425</v>
      </c>
      <c r="G18" s="25" t="s">
        <v>426</v>
      </c>
      <c r="H18" s="21" t="s">
        <v>423</v>
      </c>
      <c r="I18" s="22">
        <v>5</v>
      </c>
      <c r="J18" s="24" t="s">
        <v>427</v>
      </c>
      <c r="K18" s="25" t="s">
        <v>428</v>
      </c>
      <c r="L18" s="21" t="s">
        <v>429</v>
      </c>
      <c r="M18" s="22">
        <v>2</v>
      </c>
      <c r="N18" s="24" t="s">
        <v>430</v>
      </c>
      <c r="O18" s="25" t="s">
        <v>431</v>
      </c>
      <c r="P18" s="21" t="s">
        <v>429</v>
      </c>
      <c r="Q18" s="22" t="s">
        <v>432</v>
      </c>
      <c r="R18" s="24" t="s">
        <v>434</v>
      </c>
      <c r="S18" s="25" t="s">
        <v>435</v>
      </c>
      <c r="T18" s="21" t="s">
        <v>436</v>
      </c>
      <c r="U18" s="22">
        <v>5</v>
      </c>
      <c r="V18" s="24" t="s">
        <v>437</v>
      </c>
      <c r="W18" s="25" t="s">
        <v>438</v>
      </c>
      <c r="X18" s="21" t="s">
        <v>429</v>
      </c>
      <c r="Y18" s="22">
        <v>5</v>
      </c>
      <c r="Z18" s="26" t="s">
        <v>69</v>
      </c>
      <c r="AA18" s="27" t="s">
        <v>474</v>
      </c>
      <c r="AB18" s="21" t="s">
        <v>7</v>
      </c>
      <c r="AC18" s="22">
        <v>2</v>
      </c>
      <c r="AD18" s="26" t="s">
        <v>463</v>
      </c>
      <c r="AE18" s="27" t="s">
        <v>464</v>
      </c>
      <c r="AF18" s="21" t="s">
        <v>7</v>
      </c>
      <c r="AG18" s="22">
        <v>1</v>
      </c>
    </row>
    <row r="19" spans="1:33" ht="252.75" thickBot="1" x14ac:dyDescent="0.3">
      <c r="A19" s="6" t="s">
        <v>36</v>
      </c>
      <c r="B19" s="24" t="s">
        <v>395</v>
      </c>
      <c r="C19" s="25" t="s">
        <v>407</v>
      </c>
      <c r="D19" s="21" t="s">
        <v>7</v>
      </c>
      <c r="E19" s="22">
        <v>2</v>
      </c>
      <c r="F19" s="24" t="s">
        <v>401</v>
      </c>
      <c r="G19" s="25" t="s">
        <v>408</v>
      </c>
      <c r="H19" s="21" t="s">
        <v>7</v>
      </c>
      <c r="I19" s="22">
        <v>5</v>
      </c>
      <c r="J19" s="24" t="s">
        <v>397</v>
      </c>
      <c r="K19" s="25" t="s">
        <v>409</v>
      </c>
      <c r="L19" s="21" t="s">
        <v>7</v>
      </c>
      <c r="M19" s="22">
        <v>2</v>
      </c>
      <c r="N19" s="24" t="s">
        <v>406</v>
      </c>
      <c r="O19" s="25" t="s">
        <v>465</v>
      </c>
      <c r="P19" s="21" t="s">
        <v>7</v>
      </c>
      <c r="Q19" s="22">
        <v>2</v>
      </c>
      <c r="R19" s="24" t="s">
        <v>405</v>
      </c>
      <c r="S19" s="25" t="s">
        <v>420</v>
      </c>
      <c r="T19" s="21" t="s">
        <v>7</v>
      </c>
      <c r="U19" s="22">
        <v>5</v>
      </c>
      <c r="V19" s="24" t="s">
        <v>399</v>
      </c>
      <c r="W19" s="25" t="s">
        <v>410</v>
      </c>
      <c r="X19" s="21" t="s">
        <v>7</v>
      </c>
      <c r="Y19" s="22">
        <v>5</v>
      </c>
      <c r="Z19" s="26" t="s">
        <v>191</v>
      </c>
      <c r="AA19" s="27" t="s">
        <v>411</v>
      </c>
      <c r="AB19" s="21" t="s">
        <v>7</v>
      </c>
      <c r="AC19" s="22">
        <v>2</v>
      </c>
      <c r="AD19" s="26" t="s">
        <v>193</v>
      </c>
      <c r="AE19" s="27" t="s">
        <v>412</v>
      </c>
      <c r="AF19" s="21" t="s">
        <v>191</v>
      </c>
      <c r="AG19" s="22">
        <v>2</v>
      </c>
    </row>
  </sheetData>
  <sheetProtection algorithmName="SHA-512" hashValue="k1oQBIKgAWJowX0o3ZurjEmsL1mZvlsuWpbRu5+iVeGVl4iX9HgFHNMv0amJL5AwlVbeJqcvoN1LFdwVlC3suQ==" saltValue="40GFaYcnRhxSRGKx6mWmbA==" spinCount="100000" sheet="1" objects="1" scenarios="1"/>
  <phoneticPr fontId="1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558C-5ED9-48B2-BBA2-2E8092CDBDB9}">
  <dimension ref="A1:G15"/>
  <sheetViews>
    <sheetView workbookViewId="0">
      <selection activeCell="A17" sqref="A17"/>
    </sheetView>
  </sheetViews>
  <sheetFormatPr defaultRowHeight="15" x14ac:dyDescent="0.25"/>
  <cols>
    <col min="1" max="1" width="60.85546875" customWidth="1"/>
  </cols>
  <sheetData>
    <row r="1" spans="1:7" x14ac:dyDescent="0.25">
      <c r="A1" t="s">
        <v>18</v>
      </c>
    </row>
    <row r="2" spans="1:7" ht="24" x14ac:dyDescent="0.25">
      <c r="A2" s="83" t="s">
        <v>501</v>
      </c>
    </row>
    <row r="3" spans="1:7" x14ac:dyDescent="0.25">
      <c r="A3" s="83" t="s">
        <v>421</v>
      </c>
    </row>
    <row r="4" spans="1:7" x14ac:dyDescent="0.25">
      <c r="A4" s="83" t="s">
        <v>502</v>
      </c>
    </row>
    <row r="5" spans="1:7" x14ac:dyDescent="0.25">
      <c r="A5" s="83" t="s">
        <v>422</v>
      </c>
      <c r="G5" s="84"/>
    </row>
    <row r="6" spans="1:7" x14ac:dyDescent="0.25">
      <c r="A6" s="83" t="s">
        <v>503</v>
      </c>
      <c r="G6" s="84"/>
    </row>
    <row r="7" spans="1:7" x14ac:dyDescent="0.25">
      <c r="A7" s="83" t="s">
        <v>421</v>
      </c>
      <c r="G7" s="84"/>
    </row>
    <row r="8" spans="1:7" x14ac:dyDescent="0.25">
      <c r="A8" s="83" t="s">
        <v>504</v>
      </c>
      <c r="G8" s="84"/>
    </row>
    <row r="9" spans="1:7" x14ac:dyDescent="0.25">
      <c r="A9" s="83" t="s">
        <v>505</v>
      </c>
      <c r="G9" s="84"/>
    </row>
    <row r="10" spans="1:7" ht="24" x14ac:dyDescent="0.25">
      <c r="A10" s="83" t="s">
        <v>506</v>
      </c>
      <c r="G10" s="84"/>
    </row>
    <row r="11" spans="1:7" x14ac:dyDescent="0.25">
      <c r="A11" s="83" t="s">
        <v>415</v>
      </c>
      <c r="G11" s="84"/>
    </row>
    <row r="12" spans="1:7" x14ac:dyDescent="0.25">
      <c r="G12" s="84"/>
    </row>
    <row r="13" spans="1:7" x14ac:dyDescent="0.25">
      <c r="G13" s="84"/>
    </row>
    <row r="14" spans="1:7" x14ac:dyDescent="0.25">
      <c r="G14" s="84"/>
    </row>
    <row r="15" spans="1:7" x14ac:dyDescent="0.25">
      <c r="G15" s="84"/>
    </row>
  </sheetData>
  <sheetProtection algorithmName="SHA-512" hashValue="g4D+OTLyiSS/M5gzLaTgdPOjTVnPK/u1Z5X2AZ5aDMCeRXlsDI2ES/oo/XwHITyuq56iOE932V0q3M/yFT5aqQ==" saltValue="KYya9AhE0icptToYGTPxRw==" spinCount="100000" sheet="1" objects="1" scenarios="1"/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EC8DB89AC5B347AE422349B6302E6F" ma:contentTypeVersion="6" ma:contentTypeDescription="Create a new document." ma:contentTypeScope="" ma:versionID="5bc2ca7d9409011a4dce5239d07c5cf9">
  <xsd:schema xmlns:xsd="http://www.w3.org/2001/XMLSchema" xmlns:xs="http://www.w3.org/2001/XMLSchema" xmlns:p="http://schemas.microsoft.com/office/2006/metadata/properties" xmlns:ns2="1dc07978-a652-4acb-8d7f-8cd0e5d595b7" targetNamespace="http://schemas.microsoft.com/office/2006/metadata/properties" ma:root="true" ma:fieldsID="be41da3a1c2143534ddf10b40e6406a2" ns2:_="">
    <xsd:import namespace="1dc07978-a652-4acb-8d7f-8cd0e5d595b7"/>
    <xsd:element name="properties">
      <xsd:complexType>
        <xsd:sequence>
          <xsd:element name="documentManagement">
            <xsd:complexType>
              <xsd:all>
                <xsd:element ref="ns2:Program" minOccurs="0"/>
                <xsd:element ref="ns2:Year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07978-a652-4acb-8d7f-8cd0e5d595b7" elementFormDefault="qualified">
    <xsd:import namespace="http://schemas.microsoft.com/office/2006/documentManagement/types"/>
    <xsd:import namespace="http://schemas.microsoft.com/office/infopath/2007/PartnerControls"/>
    <xsd:element name="Program" ma:index="2" nillable="true" ma:displayName="Program" ma:format="Dropdown" ma:internalName="Program">
      <xsd:simpleType>
        <xsd:restriction base="dms:Choice">
          <xsd:enumeration value="MBET - ECE"/>
          <xsd:enumeration value="MBET - Primary"/>
          <xsd:enumeration value="MBET - Primary/Middle"/>
          <xsd:enumeration value="MHEC/LHEC"/>
          <xsd:enumeration value="MHPE/LHPE"/>
          <xsd:enumeration value="LBSY"/>
          <xsd:enumeration value="LHSE"/>
          <xsd:enumeration value="MMET - ECE"/>
          <xsd:enumeration value="MMET - Primary"/>
          <xsd:enumeration value="MMET - Secondary"/>
          <xsd:enumeration value="MMEL"/>
          <xsd:enumeration value="MMTL"/>
        </xsd:restriction>
      </xsd:simpleType>
    </xsd:element>
    <xsd:element name="Year" ma:index="3" nillable="true" ma:displayName="Year" ma:format="Dropdown" ma:internalName="Year">
      <xsd:simpleType>
        <xsd:restriction base="dms:Choice">
          <xsd:enumeration value="2020"/>
          <xsd:enumeration value="2021"/>
          <xsd:enumeration value="2022"/>
          <xsd:enumeration value="2023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1dc07978-a652-4acb-8d7f-8cd0e5d595b7">2022</Year>
    <Program xmlns="1dc07978-a652-4acb-8d7f-8cd0e5d595b7">LHSE</Progra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8CDFEF-8383-4773-8764-DD4967007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c07978-a652-4acb-8d7f-8cd0e5d595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051B0F-5D05-488F-A2AB-B65400999AAE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1dc07978-a652-4acb-8d7f-8cd0e5d595b7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DBB6FF-F0B4-4B85-BE40-01E7B6CFAE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Sheet4</vt:lpstr>
      <vt:lpstr>Sheet3</vt:lpstr>
      <vt:lpstr>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Louisa Armstrong</dc:creator>
  <cp:keywords/>
  <dc:description/>
  <cp:lastModifiedBy>Vanessa Rugolo</cp:lastModifiedBy>
  <cp:revision/>
  <cp:lastPrinted>2021-09-22T01:18:17Z</cp:lastPrinted>
  <dcterms:created xsi:type="dcterms:W3CDTF">2021-03-19T03:50:52Z</dcterms:created>
  <dcterms:modified xsi:type="dcterms:W3CDTF">2024-10-03T05:47:30Z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0x01010036EC8DB89AC5B347AE422349B6302E6F</vt:lpwstr>
  </property>
</Properties>
</file>